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701214E-4D3E-45EE-88C2-DD35A86274E5}" xr6:coauthVersionLast="40" xr6:coauthVersionMax="40" xr10:uidLastSave="{00000000-0000-0000-0000-000000000000}"/>
  <bookViews>
    <workbookView xWindow="0" yWindow="0" windowWidth="28800" windowHeight="12435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5" i="2" l="1"/>
  <c r="A15" i="2" l="1"/>
  <c r="M1" i="3" l="1"/>
  <c r="D3" i="3"/>
  <c r="E3" i="3" s="1"/>
  <c r="D4" i="3"/>
  <c r="E4" i="3" s="1"/>
  <c r="D5" i="3"/>
  <c r="E5" i="3" s="1"/>
  <c r="D6" i="3"/>
  <c r="E6" i="3" s="1"/>
  <c r="D7" i="3"/>
  <c r="E7" i="3" s="1"/>
  <c r="D8" i="3"/>
  <c r="E8" i="3" s="1"/>
  <c r="D9" i="3"/>
  <c r="E9" i="3" s="1"/>
  <c r="D10" i="3"/>
  <c r="E10" i="3" s="1"/>
  <c r="D11" i="3"/>
  <c r="E11" i="3" s="1"/>
  <c r="D12" i="3"/>
  <c r="E12" i="3" s="1"/>
  <c r="D13" i="3"/>
  <c r="E13" i="3" s="1"/>
  <c r="D2" i="3"/>
  <c r="E2" i="3" s="1"/>
  <c r="B15" i="3"/>
  <c r="A15" i="3"/>
  <c r="M2" i="3" s="1"/>
  <c r="C14" i="3"/>
  <c r="C13" i="3"/>
  <c r="C12" i="3"/>
  <c r="C11" i="3"/>
  <c r="C10" i="3"/>
  <c r="C9" i="3"/>
  <c r="C8" i="3"/>
  <c r="C7" i="3"/>
  <c r="C6" i="3"/>
  <c r="C5" i="3"/>
  <c r="C4" i="3"/>
  <c r="C3" i="3"/>
  <c r="C2" i="3"/>
  <c r="E15" i="3" l="1"/>
  <c r="P2" i="3" s="1"/>
  <c r="C15" i="3"/>
  <c r="N2" i="3" s="1"/>
  <c r="N1" i="3"/>
  <c r="M4" i="3" s="1" a="1"/>
  <c r="N5" i="3" s="1"/>
  <c r="D15" i="3"/>
  <c r="P1" i="3" s="1"/>
  <c r="M5" i="3" l="1"/>
  <c r="N4" i="3"/>
  <c r="M4" i="3"/>
  <c r="P4" i="3" a="1"/>
  <c r="P5" i="3" l="1"/>
  <c r="P4" i="3"/>
  <c r="P7" i="3" s="1"/>
  <c r="F2" i="3" l="1"/>
  <c r="G2" i="3" s="1"/>
  <c r="F3" i="3"/>
  <c r="G3" i="3" s="1"/>
  <c r="F4" i="3"/>
  <c r="G4" i="3" s="1"/>
  <c r="F5" i="3"/>
  <c r="G5" i="3" s="1"/>
  <c r="F12" i="3"/>
  <c r="G12" i="3" s="1"/>
  <c r="F6" i="3"/>
  <c r="G6" i="3" s="1"/>
  <c r="F7" i="3"/>
  <c r="G7" i="3" s="1"/>
  <c r="F8" i="3"/>
  <c r="G8" i="3" s="1"/>
  <c r="F9" i="3"/>
  <c r="G9" i="3" s="1"/>
  <c r="F10" i="3"/>
  <c r="G10" i="3" s="1"/>
  <c r="F11" i="3"/>
  <c r="G11" i="3" s="1"/>
  <c r="F13" i="3"/>
  <c r="G13" i="3" s="1"/>
  <c r="B15" i="1"/>
  <c r="P2" i="1" s="1"/>
  <c r="A15" i="1"/>
  <c r="N2" i="1"/>
  <c r="M1" i="1"/>
  <c r="C14" i="1"/>
  <c r="H2" i="3" l="1"/>
  <c r="G15" i="3"/>
  <c r="Q14" i="3" s="1"/>
  <c r="I9" i="3"/>
  <c r="H9" i="3"/>
  <c r="H12" i="3"/>
  <c r="I12" i="3"/>
  <c r="I5" i="3"/>
  <c r="H5" i="3"/>
  <c r="I11" i="3"/>
  <c r="H11" i="3"/>
  <c r="I7" i="3"/>
  <c r="H7" i="3"/>
  <c r="I4" i="3"/>
  <c r="H4" i="3"/>
  <c r="I10" i="3"/>
  <c r="H10" i="3"/>
  <c r="H3" i="3"/>
  <c r="I3" i="3"/>
  <c r="H13" i="3"/>
  <c r="I13" i="3"/>
  <c r="I8" i="3"/>
  <c r="H8" i="3"/>
  <c r="I6" i="3"/>
  <c r="H6" i="3"/>
  <c r="B15" i="2"/>
  <c r="Q1" i="2" s="1"/>
  <c r="C14" i="2"/>
  <c r="E14" i="2"/>
  <c r="F14" i="2"/>
  <c r="G13" i="2"/>
  <c r="F13" i="2"/>
  <c r="E13" i="2"/>
  <c r="D13" i="2"/>
  <c r="C13" i="2"/>
  <c r="G12" i="2"/>
  <c r="F12" i="2"/>
  <c r="E12" i="2"/>
  <c r="D12" i="2"/>
  <c r="C12" i="2"/>
  <c r="G11" i="2"/>
  <c r="F11" i="2"/>
  <c r="E11" i="2"/>
  <c r="D11" i="2"/>
  <c r="C11" i="2"/>
  <c r="G10" i="2"/>
  <c r="F10" i="2"/>
  <c r="E10" i="2"/>
  <c r="D10" i="2"/>
  <c r="C10" i="2"/>
  <c r="G9" i="2"/>
  <c r="F9" i="2"/>
  <c r="E9" i="2"/>
  <c r="D9" i="2"/>
  <c r="C9" i="2"/>
  <c r="G8" i="2"/>
  <c r="F8" i="2"/>
  <c r="E8" i="2"/>
  <c r="D8" i="2"/>
  <c r="C8" i="2"/>
  <c r="G7" i="2"/>
  <c r="F7" i="2"/>
  <c r="E7" i="2"/>
  <c r="D7" i="2"/>
  <c r="C7" i="2"/>
  <c r="G6" i="2"/>
  <c r="F6" i="2"/>
  <c r="E6" i="2"/>
  <c r="D6" i="2"/>
  <c r="C6" i="2"/>
  <c r="G5" i="2"/>
  <c r="F5" i="2"/>
  <c r="E5" i="2"/>
  <c r="D5" i="2"/>
  <c r="C5" i="2"/>
  <c r="G4" i="2"/>
  <c r="F4" i="2"/>
  <c r="E4" i="2"/>
  <c r="D4" i="2"/>
  <c r="C4" i="2"/>
  <c r="G3" i="2"/>
  <c r="F3" i="2"/>
  <c r="E3" i="2"/>
  <c r="D3" i="2"/>
  <c r="C3" i="2"/>
  <c r="G2" i="2"/>
  <c r="G15" i="2" s="1"/>
  <c r="Q3" i="2" s="1"/>
  <c r="F2" i="2"/>
  <c r="F15" i="2" s="1"/>
  <c r="O3" i="2" s="1"/>
  <c r="E2" i="2"/>
  <c r="E15" i="2" s="1"/>
  <c r="D2" i="2"/>
  <c r="C2" i="2"/>
  <c r="C15" i="2" s="1"/>
  <c r="C3" i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D2" i="1"/>
  <c r="C2" i="1"/>
  <c r="D15" i="2" l="1"/>
  <c r="Q2" i="2" s="1"/>
  <c r="H15" i="3"/>
  <c r="Q15" i="3" s="1"/>
  <c r="Q16" i="3" s="1"/>
  <c r="M3" i="2"/>
  <c r="O1" i="2"/>
  <c r="N2" i="2"/>
  <c r="N3" i="2"/>
  <c r="O2" i="2"/>
  <c r="D15" i="1"/>
  <c r="P1" i="1" s="1"/>
  <c r="C15" i="1"/>
  <c r="N1" i="1" s="1"/>
  <c r="M4" i="1" s="1" a="1"/>
  <c r="M5" i="1" s="1"/>
  <c r="N1" i="2"/>
  <c r="M2" i="2"/>
  <c r="I15" i="3"/>
  <c r="M5" i="2" a="1"/>
  <c r="M5" i="2" s="1"/>
  <c r="N15" i="3" l="1"/>
  <c r="N5" i="1"/>
  <c r="N4" i="1"/>
  <c r="M4" i="1"/>
  <c r="P4" i="1" a="1"/>
  <c r="P5" i="1" s="1"/>
  <c r="M6" i="2"/>
  <c r="O7" i="2"/>
  <c r="N5" i="2"/>
  <c r="N6" i="2"/>
  <c r="O6" i="2"/>
  <c r="M7" i="2"/>
  <c r="O5" i="2"/>
  <c r="N7" i="2"/>
  <c r="Q5" i="2" l="1" a="1"/>
  <c r="Q6" i="2" s="1"/>
  <c r="P4" i="1"/>
  <c r="E2" i="1" s="1"/>
  <c r="E6" i="1"/>
  <c r="F6" i="1" s="1"/>
  <c r="E12" i="1"/>
  <c r="F12" i="1" s="1"/>
  <c r="E13" i="1"/>
  <c r="F13" i="1" s="1"/>
  <c r="E9" i="1"/>
  <c r="F9" i="1" s="1"/>
  <c r="E3" i="1"/>
  <c r="F3" i="1" s="1"/>
  <c r="E8" i="1"/>
  <c r="F8" i="1" s="1"/>
  <c r="E5" i="1"/>
  <c r="F5" i="1" s="1"/>
  <c r="E7" i="1"/>
  <c r="F7" i="1" s="1"/>
  <c r="E4" i="1"/>
  <c r="F4" i="1" s="1"/>
  <c r="E10" i="1"/>
  <c r="F10" i="1" s="1"/>
  <c r="E11" i="1" l="1"/>
  <c r="F11" i="1" s="1"/>
  <c r="H12" i="1" s="1"/>
  <c r="Q5" i="2"/>
  <c r="Q7" i="2"/>
  <c r="H5" i="2" s="1"/>
  <c r="I5" i="2" s="1"/>
  <c r="G5" i="1"/>
  <c r="H5" i="1"/>
  <c r="G3" i="1"/>
  <c r="G10" i="1"/>
  <c r="H10" i="1"/>
  <c r="G7" i="1"/>
  <c r="H7" i="1"/>
  <c r="G13" i="1"/>
  <c r="H13" i="1"/>
  <c r="G8" i="1"/>
  <c r="H8" i="1"/>
  <c r="G4" i="1"/>
  <c r="H4" i="1"/>
  <c r="G9" i="1"/>
  <c r="H9" i="1"/>
  <c r="G12" i="1"/>
  <c r="G6" i="1"/>
  <c r="H6" i="1"/>
  <c r="F2" i="1"/>
  <c r="H3" i="2"/>
  <c r="I3" i="2" s="1"/>
  <c r="H13" i="2"/>
  <c r="I13" i="2" s="1"/>
  <c r="H9" i="2" l="1"/>
  <c r="I9" i="2" s="1"/>
  <c r="H11" i="2"/>
  <c r="I11" i="2" s="1"/>
  <c r="H8" i="2"/>
  <c r="I8" i="2" s="1"/>
  <c r="J8" i="2" s="1"/>
  <c r="H4" i="2"/>
  <c r="I4" i="2" s="1"/>
  <c r="J4" i="2" s="1"/>
  <c r="H7" i="2"/>
  <c r="I7" i="2" s="1"/>
  <c r="K8" i="2" s="1"/>
  <c r="H10" i="2"/>
  <c r="I10" i="2" s="1"/>
  <c r="K10" i="2" s="1"/>
  <c r="H6" i="2"/>
  <c r="I6" i="2" s="1"/>
  <c r="K7" i="2" s="1"/>
  <c r="H11" i="1"/>
  <c r="G11" i="1"/>
  <c r="E15" i="1"/>
  <c r="H12" i="2"/>
  <c r="I12" i="2" s="1"/>
  <c r="J12" i="2" s="1"/>
  <c r="H3" i="1"/>
  <c r="H15" i="1" s="1"/>
  <c r="N15" i="1" s="1"/>
  <c r="F15" i="1"/>
  <c r="Q14" i="1" s="1"/>
  <c r="H2" i="2"/>
  <c r="I2" i="2" s="1"/>
  <c r="K3" i="2" s="1"/>
  <c r="J9" i="2"/>
  <c r="J13" i="2"/>
  <c r="J5" i="2"/>
  <c r="J3" i="2"/>
  <c r="J11" i="2"/>
  <c r="G2" i="1"/>
  <c r="K5" i="2" l="1"/>
  <c r="K6" i="2"/>
  <c r="K4" i="2"/>
  <c r="J6" i="2"/>
  <c r="J7" i="2"/>
  <c r="K9" i="2"/>
  <c r="K11" i="2"/>
  <c r="G15" i="1"/>
  <c r="K13" i="2"/>
  <c r="K12" i="2"/>
  <c r="J10" i="2"/>
  <c r="J2" i="2"/>
  <c r="J15" i="2" s="1"/>
  <c r="I15" i="2"/>
  <c r="Q15" i="2" s="1"/>
  <c r="K15" i="2" l="1"/>
</calcChain>
</file>

<file path=xl/sharedStrings.xml><?xml version="1.0" encoding="utf-8"?>
<sst xmlns="http://schemas.openxmlformats.org/spreadsheetml/2006/main" count="61" uniqueCount="31">
  <si>
    <t>x</t>
  </si>
  <si>
    <t>y</t>
  </si>
  <si>
    <t>x^2</t>
  </si>
  <si>
    <t>xy</t>
  </si>
  <si>
    <t>x^3</t>
  </si>
  <si>
    <t>x^4</t>
  </si>
  <si>
    <t>a1=</t>
  </si>
  <si>
    <t>a2=</t>
  </si>
  <si>
    <t>y лин</t>
  </si>
  <si>
    <t>ε</t>
  </si>
  <si>
    <r>
      <rPr>
        <sz val="11"/>
        <color theme="1"/>
        <rFont val="Calibri"/>
        <family val="2"/>
        <charset val="204"/>
      </rPr>
      <t>ε</t>
    </r>
    <r>
      <rPr>
        <sz val="11"/>
        <color theme="1"/>
        <rFont val="Calibri"/>
        <family val="2"/>
      </rPr>
      <t>^2</t>
    </r>
  </si>
  <si>
    <t>x^2*y</t>
  </si>
  <si>
    <t>a3=</t>
  </si>
  <si>
    <t>y кв</t>
  </si>
  <si>
    <t>(ei-ei-1)^2</t>
  </si>
  <si>
    <t>d=</t>
  </si>
  <si>
    <t>k=</t>
  </si>
  <si>
    <t>n=</t>
  </si>
  <si>
    <t>d1=</t>
  </si>
  <si>
    <t>d2=</t>
  </si>
  <si>
    <t>xlny</t>
  </si>
  <si>
    <t>lny</t>
  </si>
  <si>
    <t>y эксп</t>
  </si>
  <si>
    <t>с=</t>
  </si>
  <si>
    <t>ε сред=</t>
  </si>
  <si>
    <r>
      <t>S_</t>
    </r>
    <r>
      <rPr>
        <sz val="11"/>
        <color theme="1"/>
        <rFont val="Calibri"/>
        <family val="2"/>
        <charset val="204"/>
      </rPr>
      <t>ε</t>
    </r>
    <r>
      <rPr>
        <sz val="11"/>
        <color theme="1"/>
        <rFont val="Calibri"/>
        <family val="2"/>
      </rPr>
      <t>=</t>
    </r>
  </si>
  <si>
    <t>t=</t>
  </si>
  <si>
    <t>t_табл=</t>
  </si>
  <si>
    <r>
      <t xml:space="preserve">Т.к. </t>
    </r>
    <r>
      <rPr>
        <sz val="11"/>
        <color theme="1"/>
        <rFont val="Calibri"/>
        <family val="2"/>
        <charset val="204"/>
      </rPr>
      <t>ε_сред</t>
    </r>
    <r>
      <rPr>
        <sz val="11"/>
        <color theme="1"/>
        <rFont val="Times New Roman"/>
        <family val="1"/>
        <charset val="204"/>
      </rPr>
      <t>≈</t>
    </r>
    <r>
      <rPr>
        <sz val="11"/>
        <color theme="1"/>
        <rFont val="Calibri"/>
        <family val="2"/>
      </rPr>
      <t>0, то модель адекватна</t>
    </r>
  </si>
  <si>
    <r>
      <t xml:space="preserve">Т.к. </t>
    </r>
    <r>
      <rPr>
        <sz val="11"/>
        <color theme="1"/>
        <rFont val="Calibri"/>
        <family val="2"/>
        <charset val="204"/>
      </rPr>
      <t>ε</t>
    </r>
    <r>
      <rPr>
        <sz val="11"/>
        <color theme="1"/>
        <rFont val="Times New Roman"/>
        <family val="1"/>
        <charset val="204"/>
      </rPr>
      <t>≠</t>
    </r>
    <r>
      <rPr>
        <sz val="11"/>
        <color theme="1"/>
        <rFont val="Calibri"/>
        <family val="2"/>
      </rPr>
      <t>0, то определяем t-критерий</t>
    </r>
  </si>
  <si>
    <t>Т.к. t&lt;t_табл, то модель адекватна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</si>
</sst>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</font>
    <font>
      <sz val="11"/>
      <color theme="1"/>
      <name val="Symbol"/>
      <family val="1"/>
      <charset val="2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/>
    <xf numFmtId="0" fontId="3" fillId="0" borderId="0" xfId="0" applyFont="1"/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Лист1!$A$2:$A$13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</c:numCache>
            </c:numRef>
          </c:xVal>
          <c:yVal>
            <c:numRef>
              <c:f>Лист1!$B$2:$B$13</c:f>
              <c:numCache>
                <c:formatCode>General</c:formatCode>
                <c:ptCount val="12"/>
                <c:pt idx="0">
                  <c:v>10</c:v>
                </c:pt>
                <c:pt idx="1">
                  <c:v>22</c:v>
                </c:pt>
                <c:pt idx="2">
                  <c:v>32</c:v>
                </c:pt>
                <c:pt idx="3">
                  <c:v>30</c:v>
                </c:pt>
                <c:pt idx="4">
                  <c:v>35</c:v>
                </c:pt>
                <c:pt idx="5">
                  <c:v>48</c:v>
                </c:pt>
                <c:pt idx="6">
                  <c:v>58</c:v>
                </c:pt>
                <c:pt idx="7">
                  <c:v>60</c:v>
                </c:pt>
                <c:pt idx="8">
                  <c:v>70</c:v>
                </c:pt>
                <c:pt idx="9">
                  <c:v>72</c:v>
                </c:pt>
                <c:pt idx="10">
                  <c:v>79</c:v>
                </c:pt>
                <c:pt idx="11">
                  <c:v>80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D1E-49FA-80E4-14C79E502EF6}"/>
            </c:ext>
          </c:extLst>
        </c:ser>
        <c:ser>
          <c:idx val="1"/>
          <c:order val="1"/>
          <c:tx>
            <c:strRef>
              <c:f>Лист1!$E$1</c:f>
              <c:strCache>
                <c:ptCount val="1"/>
                <c:pt idx="0">
                  <c:v>y лин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Лист1!$A$2:$A$13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</c:numCache>
            </c:numRef>
          </c:xVal>
          <c:yVal>
            <c:numRef>
              <c:f>Лист1!$E$2:$E$13</c:f>
              <c:numCache>
                <c:formatCode>General</c:formatCode>
                <c:ptCount val="12"/>
                <c:pt idx="0">
                  <c:v>13.498683825680054</c:v>
                </c:pt>
                <c:pt idx="1">
                  <c:v>22.635858438139834</c:v>
                </c:pt>
                <c:pt idx="2">
                  <c:v>27.204445744369725</c:v>
                </c:pt>
                <c:pt idx="3">
                  <c:v>31.773033050599615</c:v>
                </c:pt>
                <c:pt idx="4">
                  <c:v>40.910207663059396</c:v>
                </c:pt>
                <c:pt idx="5">
                  <c:v>45.478794969289282</c:v>
                </c:pt>
                <c:pt idx="6">
                  <c:v>54.61596958174907</c:v>
                </c:pt>
                <c:pt idx="7">
                  <c:v>59.184556887978957</c:v>
                </c:pt>
                <c:pt idx="8">
                  <c:v>63.753144194208843</c:v>
                </c:pt>
                <c:pt idx="9">
                  <c:v>72.890318806668631</c:v>
                </c:pt>
                <c:pt idx="10">
                  <c:v>77.458906112898518</c:v>
                </c:pt>
                <c:pt idx="11">
                  <c:v>86.596080725358291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D1E-49FA-80E4-14C79E502E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705416"/>
        <c:axId val="373706592"/>
      </c:scatterChart>
      <c:valAx>
        <c:axId val="373705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3706592"/>
        <c:crosses val="autoZero"/>
        <c:crossBetween val="midCat"/>
      </c:valAx>
      <c:valAx>
        <c:axId val="37370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3705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4.4382088602561043E-2"/>
          <c:y val="0.12795168594232706"/>
          <c:w val="0.92014316392269146"/>
          <c:h val="0.7131060818223872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Лист2!$B$1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Лист2!$A$2:$A$13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</c:numCache>
            </c:numRef>
          </c:xVal>
          <c:yVal>
            <c:numRef>
              <c:f>Лист2!$B$2:$B$13</c:f>
              <c:numCache>
                <c:formatCode>General</c:formatCode>
                <c:ptCount val="12"/>
                <c:pt idx="0">
                  <c:v>10</c:v>
                </c:pt>
                <c:pt idx="1">
                  <c:v>22</c:v>
                </c:pt>
                <c:pt idx="2">
                  <c:v>32</c:v>
                </c:pt>
                <c:pt idx="3">
                  <c:v>30</c:v>
                </c:pt>
                <c:pt idx="4">
                  <c:v>35</c:v>
                </c:pt>
                <c:pt idx="5">
                  <c:v>48</c:v>
                </c:pt>
                <c:pt idx="6">
                  <c:v>58</c:v>
                </c:pt>
                <c:pt idx="7">
                  <c:v>60</c:v>
                </c:pt>
                <c:pt idx="8">
                  <c:v>70</c:v>
                </c:pt>
                <c:pt idx="9">
                  <c:v>72</c:v>
                </c:pt>
                <c:pt idx="10">
                  <c:v>79</c:v>
                </c:pt>
                <c:pt idx="11">
                  <c:v>80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8D-4B6D-86B5-AF03C80CF7A4}"/>
            </c:ext>
          </c:extLst>
        </c:ser>
        <c:ser>
          <c:idx val="1"/>
          <c:order val="1"/>
          <c:tx>
            <c:strRef>
              <c:f>Лист2!$H$1</c:f>
              <c:strCache>
                <c:ptCount val="1"/>
                <c:pt idx="0">
                  <c:v>y кв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Лист2!$A$2:$A$13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</c:numCache>
            </c:numRef>
          </c:xVal>
          <c:yVal>
            <c:numRef>
              <c:f>Лист2!$H$2:$H$13</c:f>
              <c:numCache>
                <c:formatCode>General</c:formatCode>
                <c:ptCount val="12"/>
                <c:pt idx="0">
                  <c:v>9.9428680327291232</c:v>
                </c:pt>
                <c:pt idx="1">
                  <c:v>21.568195774267508</c:v>
                </c:pt>
                <c:pt idx="2">
                  <c:v>27.11338331404794</c:v>
                </c:pt>
                <c:pt idx="3">
                  <c:v>32.480253299835866</c:v>
                </c:pt>
                <c:pt idx="4">
                  <c:v>42.679040609434196</c:v>
                </c:pt>
                <c:pt idx="5">
                  <c:v>47.510957933244597</c:v>
                </c:pt>
                <c:pt idx="6">
                  <c:v>56.639839918887887</c:v>
                </c:pt>
                <c:pt idx="7">
                  <c:v>60.936804580720775</c:v>
                </c:pt>
                <c:pt idx="8">
                  <c:v>65.055451688561149</c:v>
                </c:pt>
                <c:pt idx="9">
                  <c:v>72.757793242264384</c:v>
                </c:pt>
                <c:pt idx="10">
                  <c:v>76.341487688127245</c:v>
                </c:pt>
                <c:pt idx="11">
                  <c:v>82.973923917875439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F8D-4B6D-86B5-AF03C80CF7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707376"/>
        <c:axId val="373707768"/>
      </c:scatterChart>
      <c:valAx>
        <c:axId val="373707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3707768"/>
        <c:crosses val="autoZero"/>
        <c:crossBetween val="midCat"/>
      </c:valAx>
      <c:valAx>
        <c:axId val="373707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3707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Лист3!$B$1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Лист3!$A$2:$A$13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</c:numCache>
            </c:numRef>
          </c:xVal>
          <c:yVal>
            <c:numRef>
              <c:f>Лист3!$B$2:$B$13</c:f>
              <c:numCache>
                <c:formatCode>General</c:formatCode>
                <c:ptCount val="12"/>
                <c:pt idx="0">
                  <c:v>10</c:v>
                </c:pt>
                <c:pt idx="1">
                  <c:v>22</c:v>
                </c:pt>
                <c:pt idx="2">
                  <c:v>32</c:v>
                </c:pt>
                <c:pt idx="3">
                  <c:v>30</c:v>
                </c:pt>
                <c:pt idx="4">
                  <c:v>35</c:v>
                </c:pt>
                <c:pt idx="5">
                  <c:v>48</c:v>
                </c:pt>
                <c:pt idx="6">
                  <c:v>58</c:v>
                </c:pt>
                <c:pt idx="7">
                  <c:v>60</c:v>
                </c:pt>
                <c:pt idx="8">
                  <c:v>70</c:v>
                </c:pt>
                <c:pt idx="9">
                  <c:v>72</c:v>
                </c:pt>
                <c:pt idx="10">
                  <c:v>79</c:v>
                </c:pt>
                <c:pt idx="11">
                  <c:v>80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7C-4BDE-A265-E798AE7B0846}"/>
            </c:ext>
          </c:extLst>
        </c:ser>
        <c:ser>
          <c:idx val="1"/>
          <c:order val="1"/>
          <c:tx>
            <c:strRef>
              <c:f>Лист3!$F$1</c:f>
              <c:strCache>
                <c:ptCount val="1"/>
                <c:pt idx="0">
                  <c:v>y эксп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Лист3!$A$2:$A$13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</c:numCache>
            </c:numRef>
          </c:xVal>
          <c:yVal>
            <c:numRef>
              <c:f>Лист3!$F$2:$F$13</c:f>
              <c:numCache>
                <c:formatCode>General</c:formatCode>
                <c:ptCount val="12"/>
                <c:pt idx="0">
                  <c:v>17.39262287419983</c:v>
                </c:pt>
                <c:pt idx="1">
                  <c:v>21.853969078414508</c:v>
                </c:pt>
                <c:pt idx="2">
                  <c:v>24.497002486132356</c:v>
                </c:pt>
                <c:pt idx="3">
                  <c:v>27.459686094198133</c:v>
                </c:pt>
                <c:pt idx="4">
                  <c:v>34.50331414336398</c:v>
                </c:pt>
                <c:pt idx="5">
                  <c:v>38.6761676708254</c:v>
                </c:pt>
                <c:pt idx="6">
                  <c:v>48.596912522239627</c:v>
                </c:pt>
                <c:pt idx="7">
                  <c:v>54.47425511604272</c:v>
                </c:pt>
                <c:pt idx="8">
                  <c:v>61.062407392438786</c:v>
                </c:pt>
                <c:pt idx="9">
                  <c:v>76.725400916237604</c:v>
                </c:pt>
                <c:pt idx="10">
                  <c:v>86.004621414561541</c:v>
                </c:pt>
                <c:pt idx="11">
                  <c:v>108.06549136316193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17C-4BDE-A265-E798AE7B08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003848"/>
        <c:axId val="357010904"/>
      </c:scatterChart>
      <c:valAx>
        <c:axId val="357003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7010904"/>
        <c:crosses val="autoZero"/>
        <c:crossBetween val="midCat"/>
      </c:valAx>
      <c:valAx>
        <c:axId val="35701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7003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71437</xdr:rowOff>
    </xdr:from>
    <xdr:to>
      <xdr:col>11</xdr:col>
      <xdr:colOff>114300</xdr:colOff>
      <xdr:row>36</xdr:row>
      <xdr:rowOff>9525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FE84F1C-B050-427F-8E9D-79D531FE46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12</xdr:col>
      <xdr:colOff>600075</xdr:colOff>
      <xdr:row>7</xdr:row>
      <xdr:rowOff>14287</xdr:rowOff>
    </xdr:from>
    <xdr:ext cx="107093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26FD334-A1FE-44DB-A321-A1EA4E23C8F5}"/>
                </a:ext>
              </a:extLst>
            </xdr:cNvPr>
            <xdr:cNvSpPr txBox="1"/>
          </xdr:nvSpPr>
          <xdr:spPr>
            <a:xfrm>
              <a:off x="8153400" y="1347787"/>
              <a:ext cx="107093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=4,36+4,57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26FD334-A1FE-44DB-A321-A1EA4E23C8F5}"/>
                </a:ext>
              </a:extLst>
            </xdr:cNvPr>
            <xdr:cNvSpPr txBox="1"/>
          </xdr:nvSpPr>
          <xdr:spPr>
            <a:xfrm>
              <a:off x="8153400" y="1347787"/>
              <a:ext cx="107093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𝑦=4,36+4,57𝑥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15</xdr:row>
      <xdr:rowOff>138111</xdr:rowOff>
    </xdr:from>
    <xdr:to>
      <xdr:col>10</xdr:col>
      <xdr:colOff>609599</xdr:colOff>
      <xdr:row>35</xdr:row>
      <xdr:rowOff>171450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A29D33B-88B8-4734-993F-5121BFA231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13</xdr:col>
      <xdr:colOff>342900</xdr:colOff>
      <xdr:row>8</xdr:row>
      <xdr:rowOff>23812</xdr:rowOff>
    </xdr:from>
    <xdr:ext cx="1677832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93476C80-5A18-437A-8BEF-516D04666309}"/>
                </a:ext>
              </a:extLst>
            </xdr:cNvPr>
            <xdr:cNvSpPr txBox="1"/>
          </xdr:nvSpPr>
          <xdr:spPr>
            <a:xfrm>
              <a:off x="8515350" y="1547812"/>
              <a:ext cx="167783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=−2,4+6,35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−0,09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93476C80-5A18-437A-8BEF-516D04666309}"/>
                </a:ext>
              </a:extLst>
            </xdr:cNvPr>
            <xdr:cNvSpPr txBox="1"/>
          </xdr:nvSpPr>
          <xdr:spPr>
            <a:xfrm>
              <a:off x="8515350" y="1547812"/>
              <a:ext cx="167783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𝑦=−2,4+6,35𝑥−0,09𝑥^2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90486</xdr:rowOff>
    </xdr:from>
    <xdr:to>
      <xdr:col>12</xdr:col>
      <xdr:colOff>152400</xdr:colOff>
      <xdr:row>36</xdr:row>
      <xdr:rowOff>133349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13</xdr:col>
      <xdr:colOff>238125</xdr:colOff>
      <xdr:row>8</xdr:row>
      <xdr:rowOff>23812</xdr:rowOff>
    </xdr:from>
    <xdr:ext cx="985078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7072F9DF-2949-4C03-99AF-963CE25F9602}"/>
                </a:ext>
              </a:extLst>
            </xdr:cNvPr>
            <xdr:cNvSpPr txBox="1"/>
          </xdr:nvSpPr>
          <xdr:spPr>
            <a:xfrm>
              <a:off x="8162925" y="1547812"/>
              <a:ext cx="985078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=13,84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0,1</m:t>
                        </m:r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1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7072F9DF-2949-4C03-99AF-963CE25F9602}"/>
                </a:ext>
              </a:extLst>
            </xdr:cNvPr>
            <xdr:cNvSpPr txBox="1"/>
          </xdr:nvSpPr>
          <xdr:spPr>
            <a:xfrm>
              <a:off x="8162925" y="1547812"/>
              <a:ext cx="985078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𝑦=13,84𝑒^0,1</a:t>
              </a:r>
              <a:r>
                <a:rPr lang="ru-RU" sz="1100" b="0" i="0">
                  <a:latin typeface="Cambria Math" panose="02040503050406030204" pitchFamily="18" charset="0"/>
                </a:rPr>
                <a:t>1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endParaRPr lang="ru-RU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workbookViewId="0">
      <selection activeCell="P22" sqref="P22"/>
    </sheetView>
  </sheetViews>
  <sheetFormatPr defaultRowHeight="15" x14ac:dyDescent="0.25"/>
  <cols>
    <col min="6" max="6" width="12.7109375" bestFit="1" customWidth="1"/>
    <col min="14" max="14" width="12.7109375" bestFit="1" customWidth="1"/>
    <col min="17" max="17" width="12.7109375" bestFit="1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6" t="s">
        <v>9</v>
      </c>
      <c r="G1" s="6" t="s">
        <v>10</v>
      </c>
      <c r="H1" s="2" t="s">
        <v>14</v>
      </c>
      <c r="I1" s="2"/>
      <c r="M1">
        <f>A15</f>
        <v>119</v>
      </c>
      <c r="N1">
        <f>C15</f>
        <v>1465</v>
      </c>
      <c r="P1">
        <f>D15</f>
        <v>7212</v>
      </c>
    </row>
    <row r="2" spans="1:19" x14ac:dyDescent="0.25">
      <c r="A2" s="2">
        <v>2</v>
      </c>
      <c r="B2" s="2">
        <v>10</v>
      </c>
      <c r="C2" s="2">
        <f>A2^2</f>
        <v>4</v>
      </c>
      <c r="D2" s="2">
        <f>A2*B2</f>
        <v>20</v>
      </c>
      <c r="E2" s="2">
        <f>$P$4+$P$5*A2</f>
        <v>13.498683825680054</v>
      </c>
      <c r="F2" s="2">
        <f>B2-E2</f>
        <v>-3.4986838256800539</v>
      </c>
      <c r="G2" s="2">
        <f>F2^2</f>
        <v>12.240788512075218</v>
      </c>
      <c r="H2" s="2"/>
      <c r="I2" s="2"/>
      <c r="M2">
        <v>12</v>
      </c>
      <c r="N2">
        <f>A15</f>
        <v>119</v>
      </c>
      <c r="P2">
        <f>B15</f>
        <v>596</v>
      </c>
    </row>
    <row r="3" spans="1:19" x14ac:dyDescent="0.25">
      <c r="A3" s="2">
        <v>4</v>
      </c>
      <c r="B3" s="2">
        <v>22</v>
      </c>
      <c r="C3" s="2">
        <f t="shared" ref="C3:C14" si="0">A3^2</f>
        <v>16</v>
      </c>
      <c r="D3" s="2">
        <f t="shared" ref="D3:D13" si="1">A3*B3</f>
        <v>88</v>
      </c>
      <c r="E3" s="2">
        <f t="shared" ref="E3:E13" si="2">$P$4+$P$5*A3</f>
        <v>22.635858438139834</v>
      </c>
      <c r="F3" s="2">
        <f t="shared" ref="F3:F13" si="3">B3-E3</f>
        <v>-0.63585843813983445</v>
      </c>
      <c r="G3" s="2">
        <f t="shared" ref="G3:G13" si="4">F3^2</f>
        <v>0.40431595335362969</v>
      </c>
      <c r="H3" s="2">
        <f>(F3-F2)^2</f>
        <v>8.1957691995448076</v>
      </c>
      <c r="I3" s="2"/>
    </row>
    <row r="4" spans="1:19" x14ac:dyDescent="0.25">
      <c r="A4" s="2">
        <v>5</v>
      </c>
      <c r="B4" s="2">
        <v>32</v>
      </c>
      <c r="C4" s="2">
        <f t="shared" si="0"/>
        <v>25</v>
      </c>
      <c r="D4" s="2">
        <f t="shared" si="1"/>
        <v>160</v>
      </c>
      <c r="E4" s="2">
        <f t="shared" si="2"/>
        <v>27.204445744369725</v>
      </c>
      <c r="F4" s="2">
        <f t="shared" si="3"/>
        <v>4.7955542556302753</v>
      </c>
      <c r="G4" s="2">
        <f t="shared" si="4"/>
        <v>22.997340618693645</v>
      </c>
      <c r="H4" s="2">
        <f t="shared" ref="H4:H13" si="5">(F4-F3)^2</f>
        <v>29.500243850047081</v>
      </c>
      <c r="I4" s="2"/>
      <c r="M4">
        <f t="array" ref="M4:N5">MINVERSE(M1:N2)</f>
        <v>-3.4805498683825681E-2</v>
      </c>
      <c r="N4">
        <v>0.42848786194793803</v>
      </c>
      <c r="O4" s="4" t="s">
        <v>6</v>
      </c>
      <c r="P4">
        <f t="array" ref="P4:P5">MMULT(M4:N5,P1:P2)</f>
        <v>4.3615092132202733</v>
      </c>
    </row>
    <row r="5" spans="1:19" x14ac:dyDescent="0.25">
      <c r="A5" s="2">
        <v>6</v>
      </c>
      <c r="B5" s="2">
        <v>30</v>
      </c>
      <c r="C5" s="2">
        <f t="shared" si="0"/>
        <v>36</v>
      </c>
      <c r="D5" s="2">
        <f t="shared" si="1"/>
        <v>180</v>
      </c>
      <c r="E5" s="2">
        <f t="shared" si="2"/>
        <v>31.773033050599615</v>
      </c>
      <c r="F5" s="2">
        <f t="shared" si="3"/>
        <v>-1.773033050599615</v>
      </c>
      <c r="G5" s="2">
        <f t="shared" si="4"/>
        <v>3.1436461985185771</v>
      </c>
      <c r="H5" s="2">
        <f t="shared" si="5"/>
        <v>43.146339199564444</v>
      </c>
      <c r="I5" s="2"/>
      <c r="M5">
        <v>3.5097981866042704E-3</v>
      </c>
      <c r="N5">
        <v>-3.4805498683825681E-2</v>
      </c>
      <c r="O5" s="4" t="s">
        <v>7</v>
      </c>
      <c r="P5">
        <v>4.5685873062298903</v>
      </c>
    </row>
    <row r="6" spans="1:19" x14ac:dyDescent="0.25">
      <c r="A6" s="2">
        <v>8</v>
      </c>
      <c r="B6" s="2">
        <v>35</v>
      </c>
      <c r="C6" s="2">
        <f t="shared" si="0"/>
        <v>64</v>
      </c>
      <c r="D6" s="2">
        <f t="shared" si="1"/>
        <v>280</v>
      </c>
      <c r="E6" s="2">
        <f t="shared" si="2"/>
        <v>40.910207663059396</v>
      </c>
      <c r="F6" s="2">
        <f t="shared" si="3"/>
        <v>-5.9102076630593956</v>
      </c>
      <c r="G6" s="2">
        <f t="shared" si="4"/>
        <v>34.930554620485999</v>
      </c>
      <c r="H6" s="2">
        <f t="shared" si="5"/>
        <v>17.116213773981734</v>
      </c>
      <c r="I6" s="2"/>
    </row>
    <row r="7" spans="1:19" x14ac:dyDescent="0.25">
      <c r="A7" s="2">
        <v>9</v>
      </c>
      <c r="B7" s="2">
        <v>48</v>
      </c>
      <c r="C7" s="2">
        <f t="shared" si="0"/>
        <v>81</v>
      </c>
      <c r="D7" s="2">
        <f t="shared" si="1"/>
        <v>432</v>
      </c>
      <c r="E7" s="2">
        <f t="shared" si="2"/>
        <v>45.478794969289282</v>
      </c>
      <c r="F7" s="2">
        <f t="shared" si="3"/>
        <v>2.5212050307107177</v>
      </c>
      <c r="G7" s="2">
        <f t="shared" si="4"/>
        <v>6.3564748068810308</v>
      </c>
      <c r="H7" s="2">
        <f t="shared" si="5"/>
        <v>71.088720012667793</v>
      </c>
      <c r="I7" s="2"/>
    </row>
    <row r="8" spans="1:19" x14ac:dyDescent="0.25">
      <c r="A8" s="2">
        <v>11</v>
      </c>
      <c r="B8" s="2">
        <v>58</v>
      </c>
      <c r="C8" s="2">
        <f t="shared" si="0"/>
        <v>121</v>
      </c>
      <c r="D8" s="2">
        <f t="shared" si="1"/>
        <v>638</v>
      </c>
      <c r="E8" s="2">
        <f t="shared" si="2"/>
        <v>54.61596958174907</v>
      </c>
      <c r="F8" s="2">
        <f t="shared" si="3"/>
        <v>3.38403041825093</v>
      </c>
      <c r="G8" s="2">
        <f t="shared" si="4"/>
        <v>11.451661871647564</v>
      </c>
      <c r="H8" s="2">
        <f t="shared" si="5"/>
        <v>0.74446764938391763</v>
      </c>
      <c r="I8" s="2"/>
    </row>
    <row r="9" spans="1:19" x14ac:dyDescent="0.25">
      <c r="A9" s="2">
        <v>12</v>
      </c>
      <c r="B9" s="2">
        <v>60</v>
      </c>
      <c r="C9" s="2">
        <f t="shared" si="0"/>
        <v>144</v>
      </c>
      <c r="D9" s="2">
        <f t="shared" si="1"/>
        <v>720</v>
      </c>
      <c r="E9" s="2">
        <f t="shared" si="2"/>
        <v>59.184556887978957</v>
      </c>
      <c r="F9" s="2">
        <f t="shared" si="3"/>
        <v>0.81544311202104325</v>
      </c>
      <c r="G9" s="2">
        <f t="shared" si="4"/>
        <v>0.66494746894256374</v>
      </c>
      <c r="H9" s="2">
        <f t="shared" si="5"/>
        <v>6.597640749725306</v>
      </c>
      <c r="I9" s="2"/>
    </row>
    <row r="10" spans="1:19" x14ac:dyDescent="0.25">
      <c r="A10" s="2">
        <v>13</v>
      </c>
      <c r="B10" s="2">
        <v>70</v>
      </c>
      <c r="C10" s="2">
        <f t="shared" si="0"/>
        <v>169</v>
      </c>
      <c r="D10" s="2">
        <f t="shared" si="1"/>
        <v>910</v>
      </c>
      <c r="E10" s="2">
        <f t="shared" si="2"/>
        <v>63.753144194208843</v>
      </c>
      <c r="F10" s="2">
        <f t="shared" si="3"/>
        <v>6.2468558057911565</v>
      </c>
      <c r="G10" s="2">
        <f t="shared" si="4"/>
        <v>39.023207458346683</v>
      </c>
      <c r="H10" s="2">
        <f t="shared" si="5"/>
        <v>29.500243850047116</v>
      </c>
      <c r="I10" s="2"/>
    </row>
    <row r="11" spans="1:19" x14ac:dyDescent="0.25">
      <c r="A11" s="2">
        <v>15</v>
      </c>
      <c r="B11" s="2">
        <v>72</v>
      </c>
      <c r="C11" s="2">
        <f t="shared" si="0"/>
        <v>225</v>
      </c>
      <c r="D11" s="2">
        <f t="shared" si="1"/>
        <v>1080</v>
      </c>
      <c r="E11" s="2">
        <f t="shared" si="2"/>
        <v>72.890318806668631</v>
      </c>
      <c r="F11" s="2">
        <f t="shared" si="3"/>
        <v>-0.89031880666863117</v>
      </c>
      <c r="G11" s="2">
        <f t="shared" si="4"/>
        <v>0.79266757750785544</v>
      </c>
      <c r="H11" s="2">
        <f t="shared" si="5"/>
        <v>50.939261448740524</v>
      </c>
      <c r="I11" s="2"/>
    </row>
    <row r="12" spans="1:19" x14ac:dyDescent="0.25">
      <c r="A12" s="2">
        <v>16</v>
      </c>
      <c r="B12" s="2">
        <v>79</v>
      </c>
      <c r="C12" s="2">
        <f t="shared" si="0"/>
        <v>256</v>
      </c>
      <c r="D12" s="2">
        <f t="shared" si="1"/>
        <v>1264</v>
      </c>
      <c r="E12" s="2">
        <f t="shared" si="2"/>
        <v>77.458906112898518</v>
      </c>
      <c r="F12" s="2">
        <f t="shared" si="3"/>
        <v>1.5410938871014821</v>
      </c>
      <c r="G12" s="2">
        <f t="shared" si="4"/>
        <v>2.3749703688615558</v>
      </c>
      <c r="H12" s="2">
        <f t="shared" si="5"/>
        <v>5.9117676874264387</v>
      </c>
      <c r="I12" s="2"/>
      <c r="P12" s="4" t="s">
        <v>17</v>
      </c>
      <c r="Q12" s="10">
        <v>12</v>
      </c>
      <c r="R12" s="4" t="s">
        <v>18</v>
      </c>
      <c r="S12" s="10">
        <v>0.97</v>
      </c>
    </row>
    <row r="13" spans="1:19" x14ac:dyDescent="0.25">
      <c r="A13" s="2">
        <v>18</v>
      </c>
      <c r="B13" s="2">
        <v>80</v>
      </c>
      <c r="C13" s="2">
        <f t="shared" si="0"/>
        <v>324</v>
      </c>
      <c r="D13" s="2">
        <f t="shared" si="1"/>
        <v>1440</v>
      </c>
      <c r="E13" s="2">
        <f t="shared" si="2"/>
        <v>86.596080725358291</v>
      </c>
      <c r="F13" s="2">
        <f t="shared" si="3"/>
        <v>-6.5960807253582914</v>
      </c>
      <c r="G13" s="2">
        <f t="shared" si="4"/>
        <v>43.50828093544316</v>
      </c>
      <c r="H13" s="2">
        <f t="shared" si="5"/>
        <v>66.213610673659858</v>
      </c>
      <c r="I13" s="5"/>
      <c r="P13" s="4" t="s">
        <v>16</v>
      </c>
      <c r="Q13" s="10">
        <v>1</v>
      </c>
      <c r="R13" s="4" t="s">
        <v>19</v>
      </c>
      <c r="S13" s="10">
        <v>1.33</v>
      </c>
    </row>
    <row r="14" spans="1:19" x14ac:dyDescent="0.25">
      <c r="A14" s="5">
        <v>20</v>
      </c>
      <c r="B14" s="5"/>
      <c r="C14" s="5">
        <f t="shared" si="0"/>
        <v>400</v>
      </c>
      <c r="D14" s="5"/>
      <c r="E14" s="5"/>
      <c r="F14" s="5"/>
      <c r="G14" s="5"/>
      <c r="H14" s="5"/>
      <c r="I14" s="5"/>
      <c r="P14" s="11" t="s">
        <v>24</v>
      </c>
      <c r="Q14" s="10">
        <f>F15/Q12</f>
        <v>-1.8059627867235879E-14</v>
      </c>
      <c r="R14" t="s">
        <v>28</v>
      </c>
    </row>
    <row r="15" spans="1:19" x14ac:dyDescent="0.25">
      <c r="A15" s="3">
        <f>SUM(A2:A13)</f>
        <v>119</v>
      </c>
      <c r="B15" s="3">
        <f>SUM(B2:B14)</f>
        <v>596</v>
      </c>
      <c r="C15" s="3">
        <f>SUM(C2:C13)</f>
        <v>1465</v>
      </c>
      <c r="D15" s="3">
        <f t="shared" ref="D15:G15" si="6">SUM(D2:D14)</f>
        <v>7212</v>
      </c>
      <c r="E15" s="3">
        <f t="shared" si="6"/>
        <v>596.00000000000023</v>
      </c>
      <c r="F15" s="3">
        <f>SUM(F2:F13)</f>
        <v>-2.1671553440683056E-13</v>
      </c>
      <c r="G15" s="3">
        <f t="shared" si="6"/>
        <v>177.88885639075747</v>
      </c>
      <c r="H15" s="9">
        <f>SUM(H3:H13)</f>
        <v>328.95427809478906</v>
      </c>
      <c r="M15" s="4" t="s">
        <v>15</v>
      </c>
      <c r="N15">
        <f>H15/F15</f>
        <v>-1517908160091826.3</v>
      </c>
      <c r="P15" s="4"/>
      <c r="Q15" s="10"/>
    </row>
    <row r="16" spans="1:19" x14ac:dyDescent="0.25">
      <c r="P16" s="4"/>
      <c r="Q16" s="10"/>
    </row>
    <row r="17" spans="16:17" x14ac:dyDescent="0.25">
      <c r="P17" s="4"/>
      <c r="Q17" s="1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8"/>
  <sheetViews>
    <sheetView workbookViewId="0">
      <selection activeCell="X18" sqref="X18"/>
    </sheetView>
  </sheetViews>
  <sheetFormatPr defaultRowHeight="15" x14ac:dyDescent="0.25"/>
  <cols>
    <col min="11" max="11" width="12.855468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</v>
      </c>
      <c r="H1" s="2" t="s">
        <v>13</v>
      </c>
      <c r="I1" s="6" t="s">
        <v>9</v>
      </c>
      <c r="J1" s="6" t="s">
        <v>10</v>
      </c>
      <c r="K1" s="8" t="s">
        <v>14</v>
      </c>
      <c r="M1">
        <v>12</v>
      </c>
      <c r="N1">
        <f>A15</f>
        <v>119</v>
      </c>
      <c r="O1">
        <f>C15</f>
        <v>1465</v>
      </c>
      <c r="Q1">
        <f>B15</f>
        <v>596</v>
      </c>
    </row>
    <row r="2" spans="1:19" x14ac:dyDescent="0.25">
      <c r="A2" s="2">
        <v>2</v>
      </c>
      <c r="B2" s="2">
        <v>10</v>
      </c>
      <c r="C2" s="2">
        <f>A2^2</f>
        <v>4</v>
      </c>
      <c r="D2" s="2">
        <f>A2*B2</f>
        <v>20</v>
      </c>
      <c r="E2" s="2">
        <f>A2^3</f>
        <v>8</v>
      </c>
      <c r="F2" s="2">
        <f>A2^4</f>
        <v>16</v>
      </c>
      <c r="G2" s="2">
        <f>A2^2*B2</f>
        <v>40</v>
      </c>
      <c r="H2" s="2">
        <f>$Q$5+$Q$6*A2+$Q$7*(A2^2)</f>
        <v>9.9428680327291232</v>
      </c>
      <c r="I2" s="2">
        <f>B2-H2</f>
        <v>5.7131967270876771E-2</v>
      </c>
      <c r="J2">
        <f>I2^2</f>
        <v>3.2640616842405344E-3</v>
      </c>
      <c r="M2">
        <f>A15</f>
        <v>119</v>
      </c>
      <c r="N2">
        <f>C15</f>
        <v>1465</v>
      </c>
      <c r="O2">
        <f>E15</f>
        <v>20213</v>
      </c>
      <c r="Q2">
        <f>D15</f>
        <v>7212</v>
      </c>
    </row>
    <row r="3" spans="1:19" x14ac:dyDescent="0.25">
      <c r="A3" s="2">
        <v>4</v>
      </c>
      <c r="B3" s="2">
        <v>22</v>
      </c>
      <c r="C3" s="2">
        <f t="shared" ref="C3:C14" si="0">A3^2</f>
        <v>16</v>
      </c>
      <c r="D3" s="2">
        <f t="shared" ref="D3:D13" si="1">A3*B3</f>
        <v>88</v>
      </c>
      <c r="E3" s="2">
        <f t="shared" ref="E3:E14" si="2">A3^3</f>
        <v>64</v>
      </c>
      <c r="F3" s="2">
        <f t="shared" ref="F3:F14" si="3">A3^4</f>
        <v>256</v>
      </c>
      <c r="G3" s="2">
        <f t="shared" ref="G3:G13" si="4">A3^2*B3</f>
        <v>352</v>
      </c>
      <c r="H3" s="2">
        <f t="shared" ref="H3:H13" si="5">$Q$5+$Q$6*A3+$Q$7*(A3^2)</f>
        <v>21.568195774267508</v>
      </c>
      <c r="I3" s="2">
        <f t="shared" ref="I3:I13" si="6">B3-H3</f>
        <v>0.43180422573249189</v>
      </c>
      <c r="J3">
        <f t="shared" ref="J3:J13" si="7">I3^2</f>
        <v>0.1864548893604368</v>
      </c>
      <c r="K3">
        <f>(I3-I2)^2</f>
        <v>0.14037930126072731</v>
      </c>
      <c r="M3">
        <f>C15</f>
        <v>1465</v>
      </c>
      <c r="N3">
        <f>E15</f>
        <v>20213</v>
      </c>
      <c r="O3">
        <f>F15</f>
        <v>297925</v>
      </c>
      <c r="Q3">
        <f>G15</f>
        <v>98232</v>
      </c>
    </row>
    <row r="4" spans="1:19" x14ac:dyDescent="0.25">
      <c r="A4" s="2">
        <v>5</v>
      </c>
      <c r="B4" s="2">
        <v>32</v>
      </c>
      <c r="C4" s="2">
        <f t="shared" si="0"/>
        <v>25</v>
      </c>
      <c r="D4" s="2">
        <f t="shared" si="1"/>
        <v>160</v>
      </c>
      <c r="E4" s="2">
        <f t="shared" si="2"/>
        <v>125</v>
      </c>
      <c r="F4" s="2">
        <f t="shared" si="3"/>
        <v>625</v>
      </c>
      <c r="G4" s="2">
        <f t="shared" si="4"/>
        <v>800</v>
      </c>
      <c r="H4" s="2">
        <f t="shared" si="5"/>
        <v>27.11338331404794</v>
      </c>
      <c r="I4" s="2">
        <f t="shared" si="6"/>
        <v>4.8866166859520597</v>
      </c>
      <c r="J4">
        <f t="shared" si="7"/>
        <v>23.879022635425091</v>
      </c>
      <c r="K4">
        <f t="shared" ref="K4:K13" si="8">(I4-I3)^2</f>
        <v>19.845354055727519</v>
      </c>
      <c r="O4" s="4"/>
    </row>
    <row r="5" spans="1:19" x14ac:dyDescent="0.25">
      <c r="A5" s="2">
        <v>6</v>
      </c>
      <c r="B5" s="2">
        <v>30</v>
      </c>
      <c r="C5" s="2">
        <f t="shared" si="0"/>
        <v>36</v>
      </c>
      <c r="D5" s="2">
        <f t="shared" si="1"/>
        <v>180</v>
      </c>
      <c r="E5" s="2">
        <f t="shared" si="2"/>
        <v>216</v>
      </c>
      <c r="F5" s="2">
        <f t="shared" si="3"/>
        <v>1296</v>
      </c>
      <c r="G5" s="2">
        <f t="shared" si="4"/>
        <v>1080</v>
      </c>
      <c r="H5" s="2">
        <f t="shared" si="5"/>
        <v>32.480253299835866</v>
      </c>
      <c r="I5" s="2">
        <f t="shared" si="6"/>
        <v>-2.4802532998358657</v>
      </c>
      <c r="J5">
        <f t="shared" si="7"/>
        <v>6.1516564313467006</v>
      </c>
      <c r="K5">
        <f t="shared" si="8"/>
        <v>54.270773387502992</v>
      </c>
      <c r="M5">
        <f t="array" ref="M5:O7">MINVERSE(M1:O3)</f>
        <v>1.4477070859433427</v>
      </c>
      <c r="N5">
        <v>-0.30314301799978638</v>
      </c>
      <c r="O5" s="4">
        <v>1.3448146150617391E-2</v>
      </c>
      <c r="P5" s="4" t="s">
        <v>6</v>
      </c>
      <c r="Q5">
        <f t="array" ref="Q5:Q7">MMULT(M5:O7,Q1:Q3)</f>
        <v>-2.3957299247792889</v>
      </c>
    </row>
    <row r="6" spans="1:19" x14ac:dyDescent="0.25">
      <c r="A6" s="2">
        <v>8</v>
      </c>
      <c r="B6" s="2">
        <v>35</v>
      </c>
      <c r="C6" s="2">
        <f t="shared" si="0"/>
        <v>64</v>
      </c>
      <c r="D6" s="2">
        <f t="shared" si="1"/>
        <v>280</v>
      </c>
      <c r="E6" s="2">
        <f t="shared" si="2"/>
        <v>512</v>
      </c>
      <c r="F6" s="2">
        <f t="shared" si="3"/>
        <v>4096</v>
      </c>
      <c r="G6" s="2">
        <f t="shared" si="4"/>
        <v>2240</v>
      </c>
      <c r="H6" s="2">
        <f t="shared" si="5"/>
        <v>42.679040609434196</v>
      </c>
      <c r="I6" s="2">
        <f t="shared" si="6"/>
        <v>-7.6790406094341961</v>
      </c>
      <c r="J6">
        <f t="shared" si="7"/>
        <v>58.967664681339507</v>
      </c>
      <c r="K6">
        <f t="shared" si="8"/>
        <v>27.027389490440648</v>
      </c>
      <c r="M6">
        <v>-0.30314301799978655</v>
      </c>
      <c r="N6">
        <v>7.4157037345201932E-2</v>
      </c>
      <c r="O6">
        <v>-3.5405946949362407E-3</v>
      </c>
      <c r="P6" s="4" t="s">
        <v>7</v>
      </c>
      <c r="Q6">
        <v>6.3476165327467129</v>
      </c>
    </row>
    <row r="7" spans="1:19" x14ac:dyDescent="0.25">
      <c r="A7" s="2">
        <v>9</v>
      </c>
      <c r="B7" s="2">
        <v>48</v>
      </c>
      <c r="C7" s="2">
        <f t="shared" si="0"/>
        <v>81</v>
      </c>
      <c r="D7" s="2">
        <f t="shared" si="1"/>
        <v>432</v>
      </c>
      <c r="E7" s="2">
        <f t="shared" si="2"/>
        <v>729</v>
      </c>
      <c r="F7" s="2">
        <f t="shared" si="3"/>
        <v>6561</v>
      </c>
      <c r="G7" s="2">
        <f t="shared" si="4"/>
        <v>3888</v>
      </c>
      <c r="H7" s="2">
        <f t="shared" si="5"/>
        <v>47.510957933244597</v>
      </c>
      <c r="I7" s="2">
        <f t="shared" si="6"/>
        <v>0.48904206675540252</v>
      </c>
      <c r="J7">
        <f t="shared" si="7"/>
        <v>0.23916214305639558</v>
      </c>
      <c r="K7">
        <f t="shared" si="8"/>
        <v>66.717574605068634</v>
      </c>
      <c r="M7">
        <v>1.3448146150617398E-2</v>
      </c>
      <c r="N7">
        <v>-3.5405946949362411E-3</v>
      </c>
      <c r="O7">
        <v>1.7744233098293782E-4</v>
      </c>
      <c r="P7" s="4" t="s">
        <v>12</v>
      </c>
      <c r="Q7">
        <v>-8.9158776996253408E-2</v>
      </c>
    </row>
    <row r="8" spans="1:19" x14ac:dyDescent="0.25">
      <c r="A8" s="2">
        <v>11</v>
      </c>
      <c r="B8" s="2">
        <v>58</v>
      </c>
      <c r="C8" s="2">
        <f t="shared" si="0"/>
        <v>121</v>
      </c>
      <c r="D8" s="2">
        <f t="shared" si="1"/>
        <v>638</v>
      </c>
      <c r="E8" s="2">
        <f t="shared" si="2"/>
        <v>1331</v>
      </c>
      <c r="F8" s="2">
        <f t="shared" si="3"/>
        <v>14641</v>
      </c>
      <c r="G8" s="2">
        <f t="shared" si="4"/>
        <v>7018</v>
      </c>
      <c r="H8" s="2">
        <f t="shared" si="5"/>
        <v>56.639839918887887</v>
      </c>
      <c r="I8" s="2">
        <f t="shared" si="6"/>
        <v>1.3601600811121131</v>
      </c>
      <c r="J8">
        <f t="shared" si="7"/>
        <v>1.8500354462509099</v>
      </c>
      <c r="K8">
        <f t="shared" si="8"/>
        <v>0.7588465949367782</v>
      </c>
    </row>
    <row r="9" spans="1:19" x14ac:dyDescent="0.25">
      <c r="A9" s="2">
        <v>12</v>
      </c>
      <c r="B9" s="2">
        <v>60</v>
      </c>
      <c r="C9" s="2">
        <f t="shared" si="0"/>
        <v>144</v>
      </c>
      <c r="D9" s="2">
        <f t="shared" si="1"/>
        <v>720</v>
      </c>
      <c r="E9" s="2">
        <f t="shared" si="2"/>
        <v>1728</v>
      </c>
      <c r="F9" s="2">
        <f t="shared" si="3"/>
        <v>20736</v>
      </c>
      <c r="G9" s="2">
        <f t="shared" si="4"/>
        <v>8640</v>
      </c>
      <c r="H9" s="2">
        <f t="shared" si="5"/>
        <v>60.936804580720775</v>
      </c>
      <c r="I9" s="2">
        <f t="shared" si="6"/>
        <v>-0.93680458072077499</v>
      </c>
      <c r="J9">
        <f t="shared" si="7"/>
        <v>0.877602822459427</v>
      </c>
      <c r="K9">
        <f t="shared" si="8"/>
        <v>5.2760466577090739</v>
      </c>
      <c r="P9" s="4"/>
    </row>
    <row r="10" spans="1:19" x14ac:dyDescent="0.25">
      <c r="A10" s="2">
        <v>13</v>
      </c>
      <c r="B10" s="2">
        <v>70</v>
      </c>
      <c r="C10" s="2">
        <f t="shared" si="0"/>
        <v>169</v>
      </c>
      <c r="D10" s="2">
        <f t="shared" si="1"/>
        <v>910</v>
      </c>
      <c r="E10" s="2">
        <f t="shared" si="2"/>
        <v>2197</v>
      </c>
      <c r="F10" s="2">
        <f t="shared" si="3"/>
        <v>28561</v>
      </c>
      <c r="G10" s="2">
        <f t="shared" si="4"/>
        <v>11830</v>
      </c>
      <c r="H10" s="2">
        <f t="shared" si="5"/>
        <v>65.055451688561149</v>
      </c>
      <c r="I10" s="2">
        <f t="shared" si="6"/>
        <v>4.9445483114388509</v>
      </c>
      <c r="J10">
        <f t="shared" si="7"/>
        <v>24.44855800415279</v>
      </c>
      <c r="K10">
        <f t="shared" si="8"/>
        <v>34.590311842114396</v>
      </c>
    </row>
    <row r="11" spans="1:19" x14ac:dyDescent="0.25">
      <c r="A11" s="2">
        <v>15</v>
      </c>
      <c r="B11" s="2">
        <v>72</v>
      </c>
      <c r="C11" s="2">
        <f t="shared" si="0"/>
        <v>225</v>
      </c>
      <c r="D11" s="2">
        <f t="shared" si="1"/>
        <v>1080</v>
      </c>
      <c r="E11" s="2">
        <f t="shared" si="2"/>
        <v>3375</v>
      </c>
      <c r="F11" s="2">
        <f t="shared" si="3"/>
        <v>50625</v>
      </c>
      <c r="G11" s="2">
        <f t="shared" si="4"/>
        <v>16200</v>
      </c>
      <c r="H11" s="2">
        <f t="shared" si="5"/>
        <v>72.757793242264384</v>
      </c>
      <c r="I11" s="2">
        <f t="shared" si="6"/>
        <v>-0.75779324226438405</v>
      </c>
      <c r="J11">
        <f t="shared" si="7"/>
        <v>0.57425059802156742</v>
      </c>
      <c r="K11">
        <f t="shared" si="8"/>
        <v>32.516699195090624</v>
      </c>
    </row>
    <row r="12" spans="1:19" x14ac:dyDescent="0.25">
      <c r="A12" s="2">
        <v>16</v>
      </c>
      <c r="B12" s="2">
        <v>79</v>
      </c>
      <c r="C12" s="2">
        <f t="shared" si="0"/>
        <v>256</v>
      </c>
      <c r="D12" s="2">
        <f t="shared" si="1"/>
        <v>1264</v>
      </c>
      <c r="E12" s="2">
        <f t="shared" si="2"/>
        <v>4096</v>
      </c>
      <c r="F12" s="2">
        <f t="shared" si="3"/>
        <v>65536</v>
      </c>
      <c r="G12" s="2">
        <f t="shared" si="4"/>
        <v>20224</v>
      </c>
      <c r="H12" s="2">
        <f t="shared" si="5"/>
        <v>76.341487688127245</v>
      </c>
      <c r="I12" s="2">
        <f t="shared" si="6"/>
        <v>2.6585123118727552</v>
      </c>
      <c r="J12">
        <f t="shared" si="7"/>
        <v>7.0676877123790218</v>
      </c>
      <c r="K12">
        <f t="shared" si="8"/>
        <v>11.671143639228266</v>
      </c>
    </row>
    <row r="13" spans="1:19" x14ac:dyDescent="0.25">
      <c r="A13" s="2">
        <v>18</v>
      </c>
      <c r="B13" s="2">
        <v>80</v>
      </c>
      <c r="C13" s="2">
        <f t="shared" si="0"/>
        <v>324</v>
      </c>
      <c r="D13" s="2">
        <f t="shared" si="1"/>
        <v>1440</v>
      </c>
      <c r="E13" s="2">
        <f t="shared" si="2"/>
        <v>5832</v>
      </c>
      <c r="F13" s="2">
        <f t="shared" si="3"/>
        <v>104976</v>
      </c>
      <c r="G13" s="2">
        <f t="shared" si="4"/>
        <v>25920</v>
      </c>
      <c r="H13" s="2">
        <f t="shared" si="5"/>
        <v>82.973923917875439</v>
      </c>
      <c r="I13" s="2">
        <f t="shared" si="6"/>
        <v>-2.9739239178754389</v>
      </c>
      <c r="J13">
        <f t="shared" si="7"/>
        <v>8.8442234693116006</v>
      </c>
      <c r="K13">
        <f t="shared" si="8"/>
        <v>31.724337882180052</v>
      </c>
      <c r="P13" s="4" t="s">
        <v>17</v>
      </c>
      <c r="Q13" s="10">
        <v>12</v>
      </c>
      <c r="R13" s="4" t="s">
        <v>18</v>
      </c>
      <c r="S13" s="10">
        <v>0.97</v>
      </c>
    </row>
    <row r="14" spans="1:19" x14ac:dyDescent="0.25">
      <c r="A14" s="5">
        <v>20</v>
      </c>
      <c r="B14" s="5"/>
      <c r="C14" s="5">
        <f t="shared" si="0"/>
        <v>400</v>
      </c>
      <c r="D14" s="5"/>
      <c r="E14" s="5">
        <f t="shared" si="2"/>
        <v>8000</v>
      </c>
      <c r="F14" s="5">
        <f t="shared" si="3"/>
        <v>160000</v>
      </c>
      <c r="G14" s="5"/>
      <c r="H14" s="5"/>
      <c r="I14" s="5"/>
      <c r="J14" s="7"/>
      <c r="P14" s="4" t="s">
        <v>16</v>
      </c>
      <c r="Q14" s="10">
        <v>1</v>
      </c>
      <c r="R14" s="4" t="s">
        <v>19</v>
      </c>
      <c r="S14" s="10">
        <v>1.33</v>
      </c>
    </row>
    <row r="15" spans="1:19" x14ac:dyDescent="0.25">
      <c r="A15" s="1">
        <f>SUM(A2:A13)</f>
        <v>119</v>
      </c>
      <c r="B15" s="1">
        <f>SUM(B2:B14)</f>
        <v>596</v>
      </c>
      <c r="C15" s="1">
        <f>SUM(C2:C13)</f>
        <v>1465</v>
      </c>
      <c r="D15" s="1">
        <f t="shared" ref="D15:G15" si="9">SUM(D2:D14)</f>
        <v>7212</v>
      </c>
      <c r="E15" s="1">
        <f>SUM(E2:E13)</f>
        <v>20213</v>
      </c>
      <c r="F15" s="1">
        <f>SUM(F2:F13)</f>
        <v>297925</v>
      </c>
      <c r="G15" s="1">
        <f t="shared" si="9"/>
        <v>98232</v>
      </c>
      <c r="H15" s="1"/>
      <c r="I15" s="1">
        <f>SUM(I2:I13)</f>
        <v>3.8902214782865485E-12</v>
      </c>
      <c r="J15" s="1">
        <f>SUM(J2:J13)</f>
        <v>133.08958289478767</v>
      </c>
      <c r="K15" s="1">
        <f>SUM(K3:K13)</f>
        <v>284.53885665125978</v>
      </c>
      <c r="M15" s="4" t="s">
        <v>15</v>
      </c>
      <c r="N15">
        <f>K15/J15</f>
        <v>2.1379498715252452</v>
      </c>
      <c r="P15" s="11" t="s">
        <v>24</v>
      </c>
      <c r="Q15" s="10">
        <f>I15/Q13</f>
        <v>3.2418512319054571E-13</v>
      </c>
      <c r="R15" t="s">
        <v>28</v>
      </c>
    </row>
    <row r="16" spans="1:19" x14ac:dyDescent="0.25">
      <c r="P16" s="4"/>
      <c r="Q16" s="10"/>
    </row>
    <row r="17" spans="16:17" x14ac:dyDescent="0.25">
      <c r="P17" s="4"/>
      <c r="Q17" s="10"/>
    </row>
    <row r="18" spans="16:17" x14ac:dyDescent="0.25">
      <c r="P18" s="4"/>
      <c r="Q18" s="1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7"/>
  <sheetViews>
    <sheetView workbookViewId="0">
      <selection activeCell="O25" sqref="O25"/>
    </sheetView>
  </sheetViews>
  <sheetFormatPr defaultRowHeight="15" x14ac:dyDescent="0.25"/>
  <cols>
    <col min="14" max="14" width="12.7109375" bestFit="1" customWidth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21</v>
      </c>
      <c r="E1" s="2" t="s">
        <v>20</v>
      </c>
      <c r="F1" s="6" t="s">
        <v>22</v>
      </c>
      <c r="G1" s="6" t="s">
        <v>9</v>
      </c>
      <c r="H1" s="6" t="s">
        <v>10</v>
      </c>
      <c r="I1" s="8" t="s">
        <v>14</v>
      </c>
      <c r="M1">
        <f>Q12</f>
        <v>12</v>
      </c>
      <c r="N1">
        <f>A15</f>
        <v>119</v>
      </c>
      <c r="P1">
        <f>D15</f>
        <v>45.118533324186387</v>
      </c>
    </row>
    <row r="2" spans="1:21" x14ac:dyDescent="0.25">
      <c r="A2" s="2">
        <v>2</v>
      </c>
      <c r="B2" s="2">
        <v>10</v>
      </c>
      <c r="C2" s="2">
        <f>A2^2</f>
        <v>4</v>
      </c>
      <c r="D2" s="2">
        <f>LN(B2)</f>
        <v>2.3025850929940459</v>
      </c>
      <c r="E2" s="2">
        <f>A2*D2</f>
        <v>4.6051701859880918</v>
      </c>
      <c r="F2" s="2">
        <f>$P$7*EXP($P$5*A2)</f>
        <v>17.39262287419983</v>
      </c>
      <c r="G2" s="2">
        <f>B2-F2</f>
        <v>-7.3926228741998301</v>
      </c>
      <c r="H2" s="2">
        <f>G2^2</f>
        <v>54.650872960142557</v>
      </c>
      <c r="I2" s="2"/>
      <c r="M2">
        <f>A15</f>
        <v>119</v>
      </c>
      <c r="N2">
        <f>C15</f>
        <v>1465</v>
      </c>
      <c r="P2">
        <f>E15</f>
        <v>479.95388025163982</v>
      </c>
    </row>
    <row r="3" spans="1:21" x14ac:dyDescent="0.25">
      <c r="A3" s="2">
        <v>4</v>
      </c>
      <c r="B3" s="2">
        <v>22</v>
      </c>
      <c r="C3" s="2">
        <f t="shared" ref="C3:C14" si="0">A3^2</f>
        <v>16</v>
      </c>
      <c r="D3" s="2">
        <f t="shared" ref="D3:D13" si="1">LN(B3)</f>
        <v>3.0910424533583161</v>
      </c>
      <c r="E3" s="2">
        <f t="shared" ref="E3:E13" si="2">A3*D3</f>
        <v>12.364169813433264</v>
      </c>
      <c r="F3" s="2">
        <f t="shared" ref="F3:F13" si="3">$P$7*EXP($P$5*A3)</f>
        <v>21.853969078414508</v>
      </c>
      <c r="G3" s="2">
        <f t="shared" ref="G3:G13" si="4">B3-F3</f>
        <v>0.14603092158549202</v>
      </c>
      <c r="H3" s="2">
        <f t="shared" ref="H3:H13" si="5">G3^2</f>
        <v>2.1325030059108119E-2</v>
      </c>
      <c r="I3" s="2">
        <f>(G3-G2)^2</f>
        <v>56.831301052708447</v>
      </c>
    </row>
    <row r="4" spans="1:21" x14ac:dyDescent="0.25">
      <c r="A4" s="2">
        <v>5</v>
      </c>
      <c r="B4" s="2">
        <v>32</v>
      </c>
      <c r="C4" s="2">
        <f t="shared" si="0"/>
        <v>25</v>
      </c>
      <c r="D4" s="2">
        <f t="shared" si="1"/>
        <v>3.4657359027997265</v>
      </c>
      <c r="E4" s="2">
        <f t="shared" si="2"/>
        <v>17.328679513998633</v>
      </c>
      <c r="F4" s="2">
        <f t="shared" si="3"/>
        <v>24.497002486132356</v>
      </c>
      <c r="G4" s="2">
        <f t="shared" si="4"/>
        <v>7.5029975138676441</v>
      </c>
      <c r="H4" s="2">
        <f t="shared" si="5"/>
        <v>56.294971693104046</v>
      </c>
      <c r="I4" s="2">
        <f t="shared" ref="I4:I13" si="6">(G4-G3)^2</f>
        <v>54.124957439955665</v>
      </c>
      <c r="M4">
        <f t="array" ref="M4:N5">MINVERSE(M1:N2)</f>
        <v>0.42848786194793803</v>
      </c>
      <c r="N4">
        <v>-3.4805498683825681E-2</v>
      </c>
      <c r="O4" s="4" t="s">
        <v>23</v>
      </c>
      <c r="P4">
        <f t="array" ref="P4:P5">MMULT(M4:N5,P1:P2)</f>
        <v>2.6277097309119419</v>
      </c>
      <c r="U4" s="4"/>
    </row>
    <row r="5" spans="1:21" x14ac:dyDescent="0.25">
      <c r="A5" s="2">
        <v>6</v>
      </c>
      <c r="B5" s="2">
        <v>30</v>
      </c>
      <c r="C5" s="2">
        <f t="shared" si="0"/>
        <v>36</v>
      </c>
      <c r="D5" s="2">
        <f t="shared" si="1"/>
        <v>3.4011973816621555</v>
      </c>
      <c r="E5" s="2">
        <f t="shared" si="2"/>
        <v>20.407184289972932</v>
      </c>
      <c r="F5" s="2">
        <f t="shared" si="3"/>
        <v>27.459686094198133</v>
      </c>
      <c r="G5" s="2">
        <f t="shared" si="4"/>
        <v>2.5403139058018667</v>
      </c>
      <c r="H5" s="2">
        <f t="shared" si="5"/>
        <v>6.4531947400103356</v>
      </c>
      <c r="I5" s="2">
        <f t="shared" si="6"/>
        <v>24.628228593764764</v>
      </c>
      <c r="M5">
        <v>-3.4805498683825681E-2</v>
      </c>
      <c r="N5">
        <v>3.5097981866042704E-3</v>
      </c>
      <c r="O5" s="4" t="s">
        <v>7</v>
      </c>
      <c r="P5">
        <v>0.1141682063297742</v>
      </c>
      <c r="U5" s="4"/>
    </row>
    <row r="6" spans="1:21" x14ac:dyDescent="0.25">
      <c r="A6" s="2">
        <v>8</v>
      </c>
      <c r="B6" s="2">
        <v>35</v>
      </c>
      <c r="C6" s="2">
        <f t="shared" si="0"/>
        <v>64</v>
      </c>
      <c r="D6" s="2">
        <f t="shared" si="1"/>
        <v>3.5553480614894135</v>
      </c>
      <c r="E6" s="2">
        <f t="shared" si="2"/>
        <v>28.442784491915308</v>
      </c>
      <c r="F6" s="2">
        <f t="shared" si="3"/>
        <v>34.50331414336398</v>
      </c>
      <c r="G6" s="2">
        <f t="shared" si="4"/>
        <v>0.49668585663602016</v>
      </c>
      <c r="H6" s="2">
        <f t="shared" si="5"/>
        <v>0.24669684018225718</v>
      </c>
      <c r="I6" s="2">
        <f t="shared" si="6"/>
        <v>4.1764156033374036</v>
      </c>
    </row>
    <row r="7" spans="1:21" x14ac:dyDescent="0.25">
      <c r="A7" s="2">
        <v>9</v>
      </c>
      <c r="B7" s="2">
        <v>48</v>
      </c>
      <c r="C7" s="2">
        <f t="shared" si="0"/>
        <v>81</v>
      </c>
      <c r="D7" s="2">
        <f t="shared" si="1"/>
        <v>3.8712010109078911</v>
      </c>
      <c r="E7" s="2">
        <f t="shared" si="2"/>
        <v>34.840809098171022</v>
      </c>
      <c r="F7" s="2">
        <f t="shared" si="3"/>
        <v>38.6761676708254</v>
      </c>
      <c r="G7" s="2">
        <f t="shared" si="4"/>
        <v>9.3238323291745999</v>
      </c>
      <c r="H7" s="2">
        <f t="shared" si="5"/>
        <v>86.933849302561441</v>
      </c>
      <c r="I7" s="2">
        <f t="shared" si="6"/>
        <v>77.918514847650286</v>
      </c>
      <c r="O7" s="4" t="s">
        <v>6</v>
      </c>
      <c r="P7">
        <f>EXP(P4)</f>
        <v>13.842031594294063</v>
      </c>
      <c r="U7" s="4"/>
    </row>
    <row r="8" spans="1:21" x14ac:dyDescent="0.25">
      <c r="A8" s="2">
        <v>11</v>
      </c>
      <c r="B8" s="2">
        <v>58</v>
      </c>
      <c r="C8" s="2">
        <f t="shared" si="0"/>
        <v>121</v>
      </c>
      <c r="D8" s="2">
        <f t="shared" si="1"/>
        <v>4.0604430105464191</v>
      </c>
      <c r="E8" s="2">
        <f t="shared" si="2"/>
        <v>44.664873116010611</v>
      </c>
      <c r="F8" s="2">
        <f t="shared" si="3"/>
        <v>48.596912522239627</v>
      </c>
      <c r="G8" s="2">
        <f t="shared" si="4"/>
        <v>9.4030874777603728</v>
      </c>
      <c r="H8" s="2">
        <f t="shared" si="5"/>
        <v>88.418054114413934</v>
      </c>
      <c r="I8" s="2">
        <f t="shared" si="6"/>
        <v>6.2813785773529361E-3</v>
      </c>
    </row>
    <row r="9" spans="1:21" x14ac:dyDescent="0.25">
      <c r="A9" s="2">
        <v>12</v>
      </c>
      <c r="B9" s="2">
        <v>60</v>
      </c>
      <c r="C9" s="2">
        <f t="shared" si="0"/>
        <v>144</v>
      </c>
      <c r="D9" s="2">
        <f t="shared" si="1"/>
        <v>4.0943445622221004</v>
      </c>
      <c r="E9" s="2">
        <f t="shared" si="2"/>
        <v>49.132134746665201</v>
      </c>
      <c r="F9" s="2">
        <f t="shared" si="3"/>
        <v>54.47425511604272</v>
      </c>
      <c r="G9" s="2">
        <f t="shared" si="4"/>
        <v>5.5257448839572803</v>
      </c>
      <c r="H9" s="2">
        <f t="shared" si="5"/>
        <v>30.533856522580056</v>
      </c>
      <c r="I9" s="2">
        <f t="shared" si="6"/>
        <v>15.033785589719693</v>
      </c>
    </row>
    <row r="10" spans="1:21" x14ac:dyDescent="0.25">
      <c r="A10" s="2">
        <v>13</v>
      </c>
      <c r="B10" s="2">
        <v>70</v>
      </c>
      <c r="C10" s="2">
        <f t="shared" si="0"/>
        <v>169</v>
      </c>
      <c r="D10" s="2">
        <f t="shared" si="1"/>
        <v>4.2484952420493594</v>
      </c>
      <c r="E10" s="2">
        <f t="shared" si="2"/>
        <v>55.230438146641674</v>
      </c>
      <c r="F10" s="2">
        <f t="shared" si="3"/>
        <v>61.062407392438786</v>
      </c>
      <c r="G10" s="2">
        <f t="shared" si="4"/>
        <v>8.9375926075612142</v>
      </c>
      <c r="H10" s="2">
        <f t="shared" si="5"/>
        <v>79.88056161873287</v>
      </c>
      <c r="I10" s="2">
        <f t="shared" si="6"/>
        <v>11.640704889061347</v>
      </c>
    </row>
    <row r="11" spans="1:21" x14ac:dyDescent="0.25">
      <c r="A11" s="2">
        <v>15</v>
      </c>
      <c r="B11" s="2">
        <v>72</v>
      </c>
      <c r="C11" s="2">
        <f t="shared" si="0"/>
        <v>225</v>
      </c>
      <c r="D11" s="2">
        <f t="shared" si="1"/>
        <v>4.2766661190160553</v>
      </c>
      <c r="E11" s="2">
        <f t="shared" si="2"/>
        <v>64.149991785240829</v>
      </c>
      <c r="F11" s="2">
        <f t="shared" si="3"/>
        <v>76.725400916237604</v>
      </c>
      <c r="G11" s="2">
        <f t="shared" si="4"/>
        <v>-4.7254009162376036</v>
      </c>
      <c r="H11" s="2">
        <f t="shared" si="5"/>
        <v>22.329413819179184</v>
      </c>
      <c r="I11" s="2">
        <f t="shared" si="6"/>
        <v>186.67739203136844</v>
      </c>
    </row>
    <row r="12" spans="1:21" x14ac:dyDescent="0.25">
      <c r="A12" s="2">
        <v>16</v>
      </c>
      <c r="B12" s="2">
        <v>79</v>
      </c>
      <c r="C12" s="2">
        <f t="shared" si="0"/>
        <v>256</v>
      </c>
      <c r="D12" s="2">
        <f t="shared" si="1"/>
        <v>4.3694478524670215</v>
      </c>
      <c r="E12" s="2">
        <f t="shared" si="2"/>
        <v>69.911165639472344</v>
      </c>
      <c r="F12" s="2">
        <f t="shared" si="3"/>
        <v>86.004621414561541</v>
      </c>
      <c r="G12" s="2">
        <f t="shared" si="4"/>
        <v>-7.0046214145615409</v>
      </c>
      <c r="H12" s="2">
        <f t="shared" si="5"/>
        <v>49.06472116133412</v>
      </c>
      <c r="I12" s="2">
        <f t="shared" si="6"/>
        <v>5.1948460799800165</v>
      </c>
      <c r="P12" s="4" t="s">
        <v>17</v>
      </c>
      <c r="Q12" s="10">
        <v>12</v>
      </c>
      <c r="R12" s="4" t="s">
        <v>18</v>
      </c>
      <c r="S12" s="10">
        <v>0.97</v>
      </c>
    </row>
    <row r="13" spans="1:21" x14ac:dyDescent="0.25">
      <c r="A13" s="2">
        <v>18</v>
      </c>
      <c r="B13" s="2">
        <v>80</v>
      </c>
      <c r="C13" s="2">
        <f t="shared" si="0"/>
        <v>324</v>
      </c>
      <c r="D13" s="2">
        <f t="shared" si="1"/>
        <v>4.3820266346738812</v>
      </c>
      <c r="E13" s="2">
        <f t="shared" si="2"/>
        <v>78.876479424129855</v>
      </c>
      <c r="F13" s="2">
        <f t="shared" si="3"/>
        <v>108.06549136316193</v>
      </c>
      <c r="G13" s="2">
        <f t="shared" si="4"/>
        <v>-28.065491363161925</v>
      </c>
      <c r="H13" s="2">
        <f t="shared" si="5"/>
        <v>787.67180545571659</v>
      </c>
      <c r="I13" s="2">
        <f t="shared" si="6"/>
        <v>443.56024299185873</v>
      </c>
      <c r="P13" s="4" t="s">
        <v>16</v>
      </c>
      <c r="Q13" s="10">
        <v>1</v>
      </c>
      <c r="R13" s="4" t="s">
        <v>19</v>
      </c>
      <c r="S13" s="10">
        <v>1.33</v>
      </c>
    </row>
    <row r="14" spans="1:21" x14ac:dyDescent="0.25">
      <c r="A14" s="5">
        <v>20</v>
      </c>
      <c r="B14" s="5"/>
      <c r="C14" s="5">
        <f t="shared" si="0"/>
        <v>400</v>
      </c>
      <c r="D14" s="5"/>
      <c r="E14" s="5"/>
      <c r="F14" s="5"/>
      <c r="G14" s="5"/>
      <c r="H14" s="5"/>
      <c r="I14" s="5"/>
      <c r="P14" s="11" t="s">
        <v>24</v>
      </c>
      <c r="Q14" s="10">
        <f>G15/Q12</f>
        <v>-0.27598758931803385</v>
      </c>
    </row>
    <row r="15" spans="1:21" x14ac:dyDescent="0.25">
      <c r="A15" s="3">
        <f>SUM(A2:A13)</f>
        <v>119</v>
      </c>
      <c r="B15" s="3">
        <f>SUM(B2:B14)</f>
        <v>596</v>
      </c>
      <c r="C15" s="3">
        <f>SUM(C2:C13)</f>
        <v>1465</v>
      </c>
      <c r="D15" s="3">
        <f t="shared" ref="D15" si="7">SUM(D2:D14)</f>
        <v>45.118533324186387</v>
      </c>
      <c r="E15" s="3">
        <f>SUM(E2:E13)</f>
        <v>479.95388025163982</v>
      </c>
      <c r="F15" s="3"/>
      <c r="G15" s="3">
        <f>SUM(G2:G13)</f>
        <v>-3.311851071816406</v>
      </c>
      <c r="H15" s="9">
        <f>SUM(H2:H13)</f>
        <v>1262.4993232580164</v>
      </c>
      <c r="I15" s="1">
        <f>SUM(I3:I13)</f>
        <v>879.79267049798204</v>
      </c>
      <c r="M15" s="4" t="s">
        <v>15</v>
      </c>
      <c r="N15" s="10">
        <f>I15/H15</f>
        <v>0.69686585512583221</v>
      </c>
      <c r="P15" s="4" t="s">
        <v>25</v>
      </c>
      <c r="Q15" s="10">
        <f>SQRT(H15/(Q12-Q13-1))</f>
        <v>11.23609951565941</v>
      </c>
    </row>
    <row r="16" spans="1:21" x14ac:dyDescent="0.25">
      <c r="P16" s="4" t="s">
        <v>26</v>
      </c>
      <c r="Q16" s="10">
        <f>((ABS(Q14)-0)/Q15)*SQRT(Q12)</f>
        <v>8.5087271840389084E-2</v>
      </c>
      <c r="R16" t="s">
        <v>29</v>
      </c>
    </row>
    <row r="17" spans="16:18" x14ac:dyDescent="0.25">
      <c r="P17" s="4" t="s">
        <v>27</v>
      </c>
      <c r="Q17" s="10">
        <v>12.706</v>
      </c>
      <c r="R17" t="s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2023-06-07T21:23:51Z</dcterms:modified>
</cp:coreProperties>
</file>