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F0A1F95-7096-44A9-979F-DB9B0816C937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2" l="1"/>
  <c r="M1" i="3" l="1"/>
  <c r="D3" i="3"/>
  <c r="E3" i="3" s="1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2" i="3"/>
  <c r="E2" i="3" s="1"/>
  <c r="B15" i="3"/>
  <c r="A15" i="3"/>
  <c r="M2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E15" i="3" l="1"/>
  <c r="P2" i="3" s="1"/>
  <c r="C15" i="3"/>
  <c r="N2" i="3" s="1"/>
  <c r="N1" i="3"/>
  <c r="M4" i="3" s="1" a="1"/>
  <c r="N5" i="3" s="1"/>
  <c r="D15" i="3"/>
  <c r="P1" i="3" s="1"/>
  <c r="M5" i="3" l="1"/>
  <c r="N4" i="3"/>
  <c r="M4" i="3"/>
  <c r="P4" i="3" a="1"/>
  <c r="P5" i="3" l="1"/>
  <c r="P4" i="3"/>
  <c r="P7" i="3" s="1"/>
  <c r="F2" i="3" l="1"/>
  <c r="G2" i="3" s="1"/>
  <c r="F3" i="3"/>
  <c r="G3" i="3" s="1"/>
  <c r="F4" i="3"/>
  <c r="G4" i="3" s="1"/>
  <c r="F5" i="3"/>
  <c r="G5" i="3" s="1"/>
  <c r="F12" i="3"/>
  <c r="G12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3" i="3"/>
  <c r="G13" i="3" s="1"/>
  <c r="B15" i="1"/>
  <c r="P2" i="1" s="1"/>
  <c r="A15" i="1"/>
  <c r="N2" i="1"/>
  <c r="M1" i="1"/>
  <c r="C14" i="1"/>
  <c r="H2" i="3" l="1"/>
  <c r="G15" i="3"/>
  <c r="Q14" i="3" s="1"/>
  <c r="I9" i="3"/>
  <c r="H9" i="3"/>
  <c r="H12" i="3"/>
  <c r="I12" i="3"/>
  <c r="I5" i="3"/>
  <c r="H5" i="3"/>
  <c r="I11" i="3"/>
  <c r="H11" i="3"/>
  <c r="I7" i="3"/>
  <c r="H7" i="3"/>
  <c r="I4" i="3"/>
  <c r="H4" i="3"/>
  <c r="I10" i="3"/>
  <c r="H10" i="3"/>
  <c r="H3" i="3"/>
  <c r="I3" i="3"/>
  <c r="H13" i="3"/>
  <c r="I13" i="3"/>
  <c r="I8" i="3"/>
  <c r="H8" i="3"/>
  <c r="I6" i="3"/>
  <c r="H6" i="3"/>
  <c r="B15" i="2"/>
  <c r="Q1" i="2" s="1"/>
  <c r="C14" i="2"/>
  <c r="E14" i="2"/>
  <c r="F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G2" i="2"/>
  <c r="F2" i="2"/>
  <c r="F15" i="2" s="1"/>
  <c r="O3" i="2" s="1"/>
  <c r="E2" i="2"/>
  <c r="E15" i="2" s="1"/>
  <c r="D2" i="2"/>
  <c r="C2" i="2"/>
  <c r="C15" i="2" s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D2" i="1"/>
  <c r="C2" i="1"/>
  <c r="G15" i="2" l="1"/>
  <c r="Q3" i="2" s="1"/>
  <c r="D15" i="2"/>
  <c r="Q2" i="2" s="1"/>
  <c r="H15" i="3"/>
  <c r="Q15" i="3" s="1"/>
  <c r="Q16" i="3" s="1"/>
  <c r="M3" i="2"/>
  <c r="O1" i="2"/>
  <c r="N2" i="2"/>
  <c r="N3" i="2"/>
  <c r="O2" i="2"/>
  <c r="D15" i="1"/>
  <c r="P1" i="1" s="1"/>
  <c r="C15" i="1"/>
  <c r="N1" i="1" s="1"/>
  <c r="M4" i="1" s="1" a="1"/>
  <c r="M5" i="1" s="1"/>
  <c r="N1" i="2"/>
  <c r="M2" i="2"/>
  <c r="I15" i="3"/>
  <c r="M5" i="2" a="1"/>
  <c r="M5" i="2" s="1"/>
  <c r="N15" i="3" l="1"/>
  <c r="N5" i="1"/>
  <c r="N4" i="1"/>
  <c r="M4" i="1"/>
  <c r="P4" i="1" a="1"/>
  <c r="P5" i="1" s="1"/>
  <c r="M6" i="2"/>
  <c r="O7" i="2"/>
  <c r="N5" i="2"/>
  <c r="N6" i="2"/>
  <c r="O6" i="2"/>
  <c r="M7" i="2"/>
  <c r="O5" i="2"/>
  <c r="N7" i="2"/>
  <c r="Q5" i="2" l="1" a="1"/>
  <c r="Q6" i="2" s="1"/>
  <c r="P4" i="1"/>
  <c r="E2" i="1" s="1"/>
  <c r="E6" i="1"/>
  <c r="F6" i="1" s="1"/>
  <c r="E12" i="1"/>
  <c r="F12" i="1" s="1"/>
  <c r="E13" i="1"/>
  <c r="F13" i="1" s="1"/>
  <c r="E9" i="1"/>
  <c r="F9" i="1" s="1"/>
  <c r="E3" i="1"/>
  <c r="F3" i="1" s="1"/>
  <c r="E8" i="1"/>
  <c r="F8" i="1" s="1"/>
  <c r="E5" i="1"/>
  <c r="F5" i="1" s="1"/>
  <c r="E7" i="1"/>
  <c r="F7" i="1" s="1"/>
  <c r="E4" i="1"/>
  <c r="F4" i="1" s="1"/>
  <c r="E10" i="1"/>
  <c r="F10" i="1" s="1"/>
  <c r="E11" i="1" l="1"/>
  <c r="F11" i="1" s="1"/>
  <c r="H12" i="1" s="1"/>
  <c r="Q5" i="2"/>
  <c r="Q7" i="2"/>
  <c r="H5" i="2" s="1"/>
  <c r="I5" i="2" s="1"/>
  <c r="G5" i="1"/>
  <c r="H5" i="1"/>
  <c r="G3" i="1"/>
  <c r="G10" i="1"/>
  <c r="H10" i="1"/>
  <c r="G7" i="1"/>
  <c r="H7" i="1"/>
  <c r="G13" i="1"/>
  <c r="H13" i="1"/>
  <c r="G8" i="1"/>
  <c r="H8" i="1"/>
  <c r="G4" i="1"/>
  <c r="H4" i="1"/>
  <c r="G9" i="1"/>
  <c r="H9" i="1"/>
  <c r="G12" i="1"/>
  <c r="G6" i="1"/>
  <c r="H6" i="1"/>
  <c r="F2" i="1"/>
  <c r="H3" i="2"/>
  <c r="I3" i="2" s="1"/>
  <c r="H13" i="2"/>
  <c r="I13" i="2" s="1"/>
  <c r="H8" i="2" l="1"/>
  <c r="I8" i="2" s="1"/>
  <c r="H9" i="2"/>
  <c r="I9" i="2" s="1"/>
  <c r="H11" i="2"/>
  <c r="I11" i="2" s="1"/>
  <c r="J11" i="2" s="1"/>
  <c r="H7" i="2"/>
  <c r="I7" i="2" s="1"/>
  <c r="K8" i="2" s="1"/>
  <c r="H4" i="2"/>
  <c r="I4" i="2" s="1"/>
  <c r="K5" i="2" s="1"/>
  <c r="H10" i="2"/>
  <c r="I10" i="2" s="1"/>
  <c r="K10" i="2" s="1"/>
  <c r="H6" i="2"/>
  <c r="I6" i="2" s="1"/>
  <c r="K7" i="2" s="1"/>
  <c r="H11" i="1"/>
  <c r="G11" i="1"/>
  <c r="E15" i="1"/>
  <c r="H12" i="2"/>
  <c r="I12" i="2" s="1"/>
  <c r="J12" i="2" s="1"/>
  <c r="H3" i="1"/>
  <c r="H15" i="1" s="1"/>
  <c r="F15" i="1"/>
  <c r="Q14" i="1" s="1"/>
  <c r="H2" i="2"/>
  <c r="I2" i="2" s="1"/>
  <c r="K3" i="2" s="1"/>
  <c r="J8" i="2"/>
  <c r="K9" i="2"/>
  <c r="J9" i="2"/>
  <c r="J7" i="2"/>
  <c r="J4" i="2"/>
  <c r="J13" i="2"/>
  <c r="J5" i="2"/>
  <c r="J3" i="2"/>
  <c r="G2" i="1"/>
  <c r="J6" i="2" l="1"/>
  <c r="K6" i="2"/>
  <c r="K4" i="2"/>
  <c r="K13" i="2"/>
  <c r="K12" i="2"/>
  <c r="G15" i="1"/>
  <c r="K11" i="2"/>
  <c r="N15" i="1"/>
  <c r="J10" i="2"/>
  <c r="J2" i="2"/>
  <c r="J15" i="2" s="1"/>
  <c r="I15" i="2"/>
  <c r="Q15" i="2" s="1"/>
  <c r="K15" i="2"/>
  <c r="N15" i="2" l="1"/>
</calcChain>
</file>

<file path=xl/sharedStrings.xml><?xml version="1.0" encoding="utf-8"?>
<sst xmlns="http://schemas.openxmlformats.org/spreadsheetml/2006/main" count="61" uniqueCount="31">
  <si>
    <t>x</t>
  </si>
  <si>
    <t>y</t>
  </si>
  <si>
    <t>x^2</t>
  </si>
  <si>
    <t>xy</t>
  </si>
  <si>
    <t>x^3</t>
  </si>
  <si>
    <t>x^4</t>
  </si>
  <si>
    <t>a1=</t>
  </si>
  <si>
    <t>a2=</t>
  </si>
  <si>
    <t>y лин</t>
  </si>
  <si>
    <t>ε</t>
  </si>
  <si>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^2</t>
    </r>
  </si>
  <si>
    <t>x^2*y</t>
  </si>
  <si>
    <t>a3=</t>
  </si>
  <si>
    <t>y кв</t>
  </si>
  <si>
    <t>(ei-ei-1)^2</t>
  </si>
  <si>
    <t>d=</t>
  </si>
  <si>
    <t>k=</t>
  </si>
  <si>
    <t>n=</t>
  </si>
  <si>
    <t>d1=</t>
  </si>
  <si>
    <t>d2=</t>
  </si>
  <si>
    <t>xlny</t>
  </si>
  <si>
    <t>lny</t>
  </si>
  <si>
    <t>y эксп</t>
  </si>
  <si>
    <t>с=</t>
  </si>
  <si>
    <t>ε сред=</t>
  </si>
  <si>
    <r>
      <t>S_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=</t>
    </r>
  </si>
  <si>
    <t>t=</t>
  </si>
  <si>
    <t>t_табл=</t>
  </si>
  <si>
    <r>
      <t xml:space="preserve">Т.к. </t>
    </r>
    <r>
      <rPr>
        <sz val="11"/>
        <color theme="1"/>
        <rFont val="Calibri"/>
        <family val="2"/>
        <charset val="204"/>
      </rPr>
      <t>ε_сред</t>
    </r>
    <r>
      <rPr>
        <sz val="11"/>
        <color theme="1"/>
        <rFont val="Times New Roman"/>
        <family val="1"/>
        <charset val="204"/>
      </rPr>
      <t>≈</t>
    </r>
    <r>
      <rPr>
        <sz val="11"/>
        <color theme="1"/>
        <rFont val="Calibri"/>
        <family val="2"/>
      </rPr>
      <t>0, то модель адекватна</t>
    </r>
  </si>
  <si>
    <r>
      <t xml:space="preserve">Т.к. 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Times New Roman"/>
        <family val="1"/>
        <charset val="204"/>
      </rPr>
      <t>≠</t>
    </r>
    <r>
      <rPr>
        <sz val="11"/>
        <color theme="1"/>
        <rFont val="Calibri"/>
        <family val="2"/>
      </rPr>
      <t>0, то определяем t-критерий</t>
    </r>
  </si>
  <si>
    <t>Т.к. t&lt;t_табл, то модель адекватна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</si>
</sst>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Лист1!$B$2:$B$13</c:f>
              <c:numCache>
                <c:formatCode>General</c:formatCode>
                <c:ptCount val="12"/>
                <c:pt idx="0">
                  <c:v>11</c:v>
                </c:pt>
                <c:pt idx="1">
                  <c:v>26</c:v>
                </c:pt>
                <c:pt idx="2">
                  <c:v>31</c:v>
                </c:pt>
                <c:pt idx="3">
                  <c:v>40</c:v>
                </c:pt>
                <c:pt idx="4">
                  <c:v>49</c:v>
                </c:pt>
                <c:pt idx="5">
                  <c:v>58</c:v>
                </c:pt>
                <c:pt idx="6">
                  <c:v>68</c:v>
                </c:pt>
                <c:pt idx="7">
                  <c:v>74</c:v>
                </c:pt>
                <c:pt idx="8">
                  <c:v>80</c:v>
                </c:pt>
                <c:pt idx="9">
                  <c:v>85</c:v>
                </c:pt>
                <c:pt idx="10">
                  <c:v>89</c:v>
                </c:pt>
                <c:pt idx="11">
                  <c:v>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1E-49FA-80E4-14C79E502EF6}"/>
            </c:ext>
          </c:extLst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y лин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Лист1!$E$2:$E$13</c:f>
              <c:numCache>
                <c:formatCode>General</c:formatCode>
                <c:ptCount val="12"/>
                <c:pt idx="0">
                  <c:v>16.913717461245987</c:v>
                </c:pt>
                <c:pt idx="1">
                  <c:v>27.461830944720688</c:v>
                </c:pt>
                <c:pt idx="2">
                  <c:v>32.735887686458042</c:v>
                </c:pt>
                <c:pt idx="3">
                  <c:v>38.009944428195389</c:v>
                </c:pt>
                <c:pt idx="4">
                  <c:v>48.55805791167009</c:v>
                </c:pt>
                <c:pt idx="5">
                  <c:v>53.832114653407444</c:v>
                </c:pt>
                <c:pt idx="6">
                  <c:v>64.380228136882138</c:v>
                </c:pt>
                <c:pt idx="7">
                  <c:v>69.654284878619492</c:v>
                </c:pt>
                <c:pt idx="8">
                  <c:v>74.928341620356846</c:v>
                </c:pt>
                <c:pt idx="9">
                  <c:v>85.47645510383154</c:v>
                </c:pt>
                <c:pt idx="10">
                  <c:v>90.750511845568894</c:v>
                </c:pt>
                <c:pt idx="11">
                  <c:v>101.2986253290436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1E-49FA-80E4-14C79E50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5416"/>
        <c:axId val="373706592"/>
      </c:scatterChart>
      <c:valAx>
        <c:axId val="37370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6592"/>
        <c:crosses val="autoZero"/>
        <c:crossBetween val="midCat"/>
      </c:valAx>
      <c:valAx>
        <c:axId val="3737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5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4382088602561043E-2"/>
          <c:y val="0.12795168594232706"/>
          <c:w val="0.92014316392269146"/>
          <c:h val="0.713106081822387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Лист2!$B$2:$B$13</c:f>
              <c:numCache>
                <c:formatCode>General</c:formatCode>
                <c:ptCount val="12"/>
                <c:pt idx="0">
                  <c:v>11</c:v>
                </c:pt>
                <c:pt idx="1">
                  <c:v>26</c:v>
                </c:pt>
                <c:pt idx="2">
                  <c:v>31</c:v>
                </c:pt>
                <c:pt idx="3">
                  <c:v>40</c:v>
                </c:pt>
                <c:pt idx="4">
                  <c:v>49</c:v>
                </c:pt>
                <c:pt idx="5">
                  <c:v>58</c:v>
                </c:pt>
                <c:pt idx="6">
                  <c:v>68</c:v>
                </c:pt>
                <c:pt idx="7">
                  <c:v>74</c:v>
                </c:pt>
                <c:pt idx="8">
                  <c:v>80</c:v>
                </c:pt>
                <c:pt idx="9">
                  <c:v>85</c:v>
                </c:pt>
                <c:pt idx="10">
                  <c:v>89</c:v>
                </c:pt>
                <c:pt idx="11">
                  <c:v>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D-4B6D-86B5-AF03C80CF7A4}"/>
            </c:ext>
          </c:extLst>
        </c:ser>
        <c:ser>
          <c:idx val="1"/>
          <c:order val="1"/>
          <c:tx>
            <c:strRef>
              <c:f>Лист2!$H$1</c:f>
              <c:strCache>
                <c:ptCount val="1"/>
                <c:pt idx="0">
                  <c:v>y кв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Лист2!$H$2:$H$13</c:f>
              <c:numCache>
                <c:formatCode>General</c:formatCode>
                <c:ptCount val="12"/>
                <c:pt idx="0">
                  <c:v>10.005992454315503</c:v>
                </c:pt>
                <c:pt idx="1">
                  <c:v>25.387730228699866</c:v>
                </c:pt>
                <c:pt idx="2">
                  <c:v>32.55898475791669</c:v>
                </c:pt>
                <c:pt idx="3">
                  <c:v>39.383829715149943</c:v>
                </c:pt>
                <c:pt idx="4">
                  <c:v>51.994290913665736</c:v>
                </c:pt>
                <c:pt idx="5">
                  <c:v>57.779907154948276</c:v>
                </c:pt>
                <c:pt idx="6">
                  <c:v>68.311910921562642</c:v>
                </c:pt>
                <c:pt idx="7">
                  <c:v>73.058298446894469</c:v>
                </c:pt>
                <c:pt idx="8">
                  <c:v>77.458276400242724</c:v>
                </c:pt>
                <c:pt idx="9">
                  <c:v>85.219003590988521</c:v>
                </c:pt>
                <c:pt idx="10">
                  <c:v>88.579752828386063</c:v>
                </c:pt>
                <c:pt idx="11">
                  <c:v>94.262022587230433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8D-4B6D-86B5-AF03C80CF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7376"/>
        <c:axId val="373707768"/>
      </c:scatterChart>
      <c:valAx>
        <c:axId val="37370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768"/>
        <c:crosses val="autoZero"/>
        <c:crossBetween val="midCat"/>
      </c:valAx>
      <c:valAx>
        <c:axId val="37370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Лист3!$B$2:$B$13</c:f>
              <c:numCache>
                <c:formatCode>General</c:formatCode>
                <c:ptCount val="12"/>
                <c:pt idx="0">
                  <c:v>11</c:v>
                </c:pt>
                <c:pt idx="1">
                  <c:v>26</c:v>
                </c:pt>
                <c:pt idx="2">
                  <c:v>31</c:v>
                </c:pt>
                <c:pt idx="3">
                  <c:v>40</c:v>
                </c:pt>
                <c:pt idx="4">
                  <c:v>49</c:v>
                </c:pt>
                <c:pt idx="5">
                  <c:v>58</c:v>
                </c:pt>
                <c:pt idx="6">
                  <c:v>68</c:v>
                </c:pt>
                <c:pt idx="7">
                  <c:v>74</c:v>
                </c:pt>
                <c:pt idx="8">
                  <c:v>80</c:v>
                </c:pt>
                <c:pt idx="9">
                  <c:v>85</c:v>
                </c:pt>
                <c:pt idx="10">
                  <c:v>89</c:v>
                </c:pt>
                <c:pt idx="11">
                  <c:v>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7C-4BDE-A265-E798AE7B0846}"/>
            </c:ext>
          </c:extLst>
        </c:ser>
        <c:ser>
          <c:idx val="1"/>
          <c:order val="1"/>
          <c:tx>
            <c:strRef>
              <c:f>Лист3!$F$1</c:f>
              <c:strCache>
                <c:ptCount val="1"/>
                <c:pt idx="0">
                  <c:v>y эксп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Лист3!$F$2:$F$13</c:f>
              <c:numCache>
                <c:formatCode>General</c:formatCode>
                <c:ptCount val="12"/>
                <c:pt idx="0">
                  <c:v>20.360153594208025</c:v>
                </c:pt>
                <c:pt idx="1">
                  <c:v>25.632115655239136</c:v>
                </c:pt>
                <c:pt idx="2">
                  <c:v>28.75981949958107</c:v>
                </c:pt>
                <c:pt idx="3">
                  <c:v>32.26917468591482</c:v>
                </c:pt>
                <c:pt idx="4">
                  <c:v>40.624802451577843</c:v>
                </c:pt>
                <c:pt idx="5">
                  <c:v>45.581956691690699</c:v>
                </c:pt>
                <c:pt idx="6">
                  <c:v>57.384733386583505</c:v>
                </c:pt>
                <c:pt idx="7">
                  <c:v>64.386982191709691</c:v>
                </c:pt>
                <c:pt idx="8">
                  <c:v>72.243665363526745</c:v>
                </c:pt>
                <c:pt idx="9">
                  <c:v>90.950099044591298</c:v>
                </c:pt>
                <c:pt idx="10">
                  <c:v>102.04808948171326</c:v>
                </c:pt>
                <c:pt idx="11">
                  <c:v>128.47194005135466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7C-4BDE-A265-E798AE7B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003848"/>
        <c:axId val="357010904"/>
      </c:scatterChart>
      <c:valAx>
        <c:axId val="35700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10904"/>
        <c:crosses val="autoZero"/>
        <c:crossBetween val="midCat"/>
      </c:valAx>
      <c:valAx>
        <c:axId val="35701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03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71437</xdr:rowOff>
    </xdr:from>
    <xdr:to>
      <xdr:col>11</xdr:col>
      <xdr:colOff>114300</xdr:colOff>
      <xdr:row>36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FE84F1C-B050-427F-8E9D-79D531FE4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600075</xdr:colOff>
      <xdr:row>7</xdr:row>
      <xdr:rowOff>14287</xdr:rowOff>
    </xdr:from>
    <xdr:ext cx="107093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53400" y="1347787"/>
              <a:ext cx="1070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=6,37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27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53400" y="1347787"/>
              <a:ext cx="1070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</a:t>
              </a:r>
              <a:r>
                <a:rPr lang="ru-RU" sz="1100" b="0" i="0">
                  <a:latin typeface="Cambria Math" panose="02040503050406030204" pitchFamily="18" charset="0"/>
                </a:rPr>
                <a:t>6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37</a:t>
              </a:r>
              <a:r>
                <a:rPr lang="en-US" sz="1100" b="0" i="0">
                  <a:latin typeface="Cambria Math" panose="02040503050406030204" pitchFamily="18" charset="0"/>
                </a:rPr>
                <a:t>+</a:t>
              </a:r>
              <a:r>
                <a:rPr lang="ru-RU" sz="1100" b="0" i="0">
                  <a:latin typeface="Cambria Math" panose="02040503050406030204" pitchFamily="18" charset="0"/>
                </a:rPr>
                <a:t>5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27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15</xdr:row>
      <xdr:rowOff>138111</xdr:rowOff>
    </xdr:from>
    <xdr:to>
      <xdr:col>10</xdr:col>
      <xdr:colOff>609599</xdr:colOff>
      <xdr:row>35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29D33B-88B8-4734-993F-5121BFA23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342900</xdr:colOff>
      <xdr:row>8</xdr:row>
      <xdr:rowOff>23812</xdr:rowOff>
    </xdr:from>
    <xdr:ext cx="175593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75593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=−6,76+8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,</m:t>
                    </m:r>
                    <m:r>
                      <a:rPr lang="ru-RU" sz="1100" b="0" i="1">
                        <a:latin typeface="Cambria Math" panose="02040503050406030204" pitchFamily="18" charset="0"/>
                      </a:rPr>
                      <m:t>73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−0,17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75593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𝑦=−6,</a:t>
              </a:r>
              <a:r>
                <a:rPr lang="ru-RU" sz="1100" b="0" i="0">
                  <a:latin typeface="Cambria Math" panose="02040503050406030204" pitchFamily="18" charset="0"/>
                </a:rPr>
                <a:t>76</a:t>
              </a:r>
              <a:r>
                <a:rPr lang="en-US" sz="1100" b="0" i="0">
                  <a:latin typeface="Cambria Math" panose="02040503050406030204" pitchFamily="18" charset="0"/>
                </a:rPr>
                <a:t>+</a:t>
              </a:r>
              <a:r>
                <a:rPr lang="ru-RU" sz="1100" b="0" i="0">
                  <a:latin typeface="Cambria Math" panose="02040503050406030204" pitchFamily="18" charset="0"/>
                </a:rPr>
                <a:t>8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73</a:t>
              </a:r>
              <a:r>
                <a:rPr lang="en-US" sz="1100" b="0" i="0">
                  <a:latin typeface="Cambria Math" panose="02040503050406030204" pitchFamily="18" charset="0"/>
                </a:rPr>
                <a:t>𝑥−0,1</a:t>
              </a:r>
              <a:r>
                <a:rPr lang="ru-RU" sz="1100" b="0" i="0">
                  <a:latin typeface="Cambria Math" panose="02040503050406030204" pitchFamily="18" charset="0"/>
                </a:rPr>
                <a:t>7</a:t>
              </a:r>
              <a:r>
                <a:rPr lang="en-US" sz="1100" b="0" i="0">
                  <a:latin typeface="Cambria Math" panose="02040503050406030204" pitchFamily="18" charset="0"/>
                </a:rPr>
                <a:t>𝑥^2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90486</xdr:rowOff>
    </xdr:from>
    <xdr:to>
      <xdr:col>12</xdr:col>
      <xdr:colOff>152400</xdr:colOff>
      <xdr:row>36</xdr:row>
      <xdr:rowOff>133349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238125</xdr:colOff>
      <xdr:row>8</xdr:row>
      <xdr:rowOff>23812</xdr:rowOff>
    </xdr:from>
    <xdr:ext cx="98507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8162925" y="1547812"/>
              <a:ext cx="98507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=16,17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0,1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8162925" y="1547812"/>
              <a:ext cx="98507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𝑦=1</a:t>
              </a:r>
              <a:r>
                <a:rPr lang="ru-RU" sz="1100" b="0" i="0">
                  <a:latin typeface="Cambria Math" panose="02040503050406030204" pitchFamily="18" charset="0"/>
                </a:rPr>
                <a:t>6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17</a:t>
              </a:r>
              <a:r>
                <a:rPr lang="en-US" sz="1100" b="0" i="0">
                  <a:latin typeface="Cambria Math" panose="02040503050406030204" pitchFamily="18" charset="0"/>
                </a:rPr>
                <a:t>𝑒^0,1</a:t>
              </a:r>
              <a:r>
                <a:rPr lang="ru-RU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P21" sqref="P21"/>
    </sheetView>
  </sheetViews>
  <sheetFormatPr defaultRowHeight="15" x14ac:dyDescent="0.25"/>
  <cols>
    <col min="6" max="6" width="12.7109375" bestFit="1" customWidth="1"/>
    <col min="14" max="14" width="12.7109375" bestFit="1" customWidth="1"/>
    <col min="17" max="17" width="12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6" t="s">
        <v>9</v>
      </c>
      <c r="G1" s="6" t="s">
        <v>10</v>
      </c>
      <c r="H1" s="2" t="s">
        <v>14</v>
      </c>
      <c r="I1" s="2"/>
      <c r="M1">
        <f>A15</f>
        <v>119</v>
      </c>
      <c r="N1">
        <f>C15</f>
        <v>1465</v>
      </c>
      <c r="P1">
        <f>D15</f>
        <v>8484</v>
      </c>
    </row>
    <row r="2" spans="1:19" x14ac:dyDescent="0.25">
      <c r="A2" s="2">
        <v>2</v>
      </c>
      <c r="B2" s="2">
        <v>11</v>
      </c>
      <c r="C2" s="2">
        <f>A2^2</f>
        <v>4</v>
      </c>
      <c r="D2" s="2">
        <f>A2*B2</f>
        <v>22</v>
      </c>
      <c r="E2" s="2">
        <f>$P$4+$P$5*A2</f>
        <v>16.913717461245987</v>
      </c>
      <c r="F2" s="2">
        <f>B2-E2</f>
        <v>-5.9137174612459873</v>
      </c>
      <c r="G2" s="2">
        <f>F2^2</f>
        <v>34.972054211445688</v>
      </c>
      <c r="H2" s="2"/>
      <c r="I2" s="2"/>
      <c r="M2">
        <v>12</v>
      </c>
      <c r="N2">
        <f>A15</f>
        <v>119</v>
      </c>
      <c r="P2">
        <f>B15</f>
        <v>704</v>
      </c>
    </row>
    <row r="3" spans="1:19" x14ac:dyDescent="0.25">
      <c r="A3" s="2">
        <v>4</v>
      </c>
      <c r="B3" s="2">
        <v>26</v>
      </c>
      <c r="C3" s="2">
        <f t="shared" ref="C3:C14" si="0">A3^2</f>
        <v>16</v>
      </c>
      <c r="D3" s="2">
        <f t="shared" ref="D3:D13" si="1">A3*B3</f>
        <v>104</v>
      </c>
      <c r="E3" s="2">
        <f t="shared" ref="E3:E13" si="2">$P$4+$P$5*A3</f>
        <v>27.461830944720688</v>
      </c>
      <c r="F3" s="2">
        <f t="shared" ref="F3:F13" si="3">B3-E3</f>
        <v>-1.4618309447206883</v>
      </c>
      <c r="G3" s="2">
        <f t="shared" ref="G3:G13" si="4">F3^2</f>
        <v>2.13694971094298</v>
      </c>
      <c r="H3" s="2">
        <f>(F3-F2)^2</f>
        <v>19.819293556019762</v>
      </c>
      <c r="I3" s="2"/>
    </row>
    <row r="4" spans="1:19" x14ac:dyDescent="0.25">
      <c r="A4" s="2">
        <v>5</v>
      </c>
      <c r="B4" s="2">
        <v>31</v>
      </c>
      <c r="C4" s="2">
        <f t="shared" si="0"/>
        <v>25</v>
      </c>
      <c r="D4" s="2">
        <f t="shared" si="1"/>
        <v>155</v>
      </c>
      <c r="E4" s="2">
        <f t="shared" si="2"/>
        <v>32.735887686458042</v>
      </c>
      <c r="F4" s="2">
        <f t="shared" si="3"/>
        <v>-1.7358876864580424</v>
      </c>
      <c r="G4" s="2">
        <f t="shared" si="4"/>
        <v>3.0133060599966548</v>
      </c>
      <c r="H4" s="2">
        <f t="shared" ref="H4:H13" si="5">(F4-F3)^2</f>
        <v>7.5107097691694782E-2</v>
      </c>
      <c r="I4" s="2"/>
      <c r="M4">
        <f t="array" ref="M4:N5">MINVERSE(M1:N2)</f>
        <v>-3.4805498683825681E-2</v>
      </c>
      <c r="N4">
        <v>0.42848786194793803</v>
      </c>
      <c r="O4" s="4" t="s">
        <v>6</v>
      </c>
      <c r="P4">
        <f t="array" ref="P4:P5">MMULT(M4:N5,P1:P2)</f>
        <v>6.3656039777712863</v>
      </c>
    </row>
    <row r="5" spans="1:19" x14ac:dyDescent="0.25">
      <c r="A5" s="2">
        <v>6</v>
      </c>
      <c r="B5" s="2">
        <v>40</v>
      </c>
      <c r="C5" s="2">
        <f t="shared" si="0"/>
        <v>36</v>
      </c>
      <c r="D5" s="2">
        <f t="shared" si="1"/>
        <v>240</v>
      </c>
      <c r="E5" s="2">
        <f t="shared" si="2"/>
        <v>38.009944428195389</v>
      </c>
      <c r="F5" s="2">
        <f t="shared" si="3"/>
        <v>1.9900555718046107</v>
      </c>
      <c r="G5" s="2">
        <f t="shared" si="4"/>
        <v>3.9603211788705761</v>
      </c>
      <c r="H5" s="2">
        <f t="shared" si="5"/>
        <v>13.882653163792915</v>
      </c>
      <c r="I5" s="2"/>
      <c r="M5">
        <v>3.5097981866042704E-3</v>
      </c>
      <c r="N5">
        <v>-3.4805498683825681E-2</v>
      </c>
      <c r="O5" s="4" t="s">
        <v>7</v>
      </c>
      <c r="P5">
        <v>5.2740567417373505</v>
      </c>
    </row>
    <row r="6" spans="1:19" x14ac:dyDescent="0.25">
      <c r="A6" s="2">
        <v>8</v>
      </c>
      <c r="B6" s="2">
        <v>49</v>
      </c>
      <c r="C6" s="2">
        <f t="shared" si="0"/>
        <v>64</v>
      </c>
      <c r="D6" s="2">
        <f t="shared" si="1"/>
        <v>392</v>
      </c>
      <c r="E6" s="2">
        <f t="shared" si="2"/>
        <v>48.55805791167009</v>
      </c>
      <c r="F6" s="2">
        <f t="shared" si="3"/>
        <v>0.44194208832990967</v>
      </c>
      <c r="G6" s="2">
        <f t="shared" si="4"/>
        <v>0.19531280943740167</v>
      </c>
      <c r="H6" s="2">
        <f t="shared" si="5"/>
        <v>2.3966553577161736</v>
      </c>
      <c r="I6" s="2"/>
    </row>
    <row r="7" spans="1:19" x14ac:dyDescent="0.25">
      <c r="A7" s="2">
        <v>9</v>
      </c>
      <c r="B7" s="2">
        <v>58</v>
      </c>
      <c r="C7" s="2">
        <f t="shared" si="0"/>
        <v>81</v>
      </c>
      <c r="D7" s="2">
        <f t="shared" si="1"/>
        <v>522</v>
      </c>
      <c r="E7" s="2">
        <f t="shared" si="2"/>
        <v>53.832114653407444</v>
      </c>
      <c r="F7" s="2">
        <f t="shared" si="3"/>
        <v>4.1678853465925556</v>
      </c>
      <c r="G7" s="2">
        <f t="shared" si="4"/>
        <v>17.371268262340948</v>
      </c>
      <c r="H7" s="2">
        <f t="shared" si="5"/>
        <v>13.882653163792863</v>
      </c>
      <c r="I7" s="2"/>
    </row>
    <row r="8" spans="1:19" x14ac:dyDescent="0.25">
      <c r="A8" s="2">
        <v>11</v>
      </c>
      <c r="B8" s="2">
        <v>68</v>
      </c>
      <c r="C8" s="2">
        <f t="shared" si="0"/>
        <v>121</v>
      </c>
      <c r="D8" s="2">
        <f t="shared" si="1"/>
        <v>748</v>
      </c>
      <c r="E8" s="2">
        <f t="shared" si="2"/>
        <v>64.380228136882138</v>
      </c>
      <c r="F8" s="2">
        <f t="shared" si="3"/>
        <v>3.6197718631178617</v>
      </c>
      <c r="G8" s="2">
        <f t="shared" si="4"/>
        <v>13.102748341019756</v>
      </c>
      <c r="H8" s="2">
        <f t="shared" si="5"/>
        <v>0.30042839076676353</v>
      </c>
      <c r="I8" s="2"/>
    </row>
    <row r="9" spans="1:19" x14ac:dyDescent="0.25">
      <c r="A9" s="2">
        <v>12</v>
      </c>
      <c r="B9" s="2">
        <v>74</v>
      </c>
      <c r="C9" s="2">
        <f t="shared" si="0"/>
        <v>144</v>
      </c>
      <c r="D9" s="2">
        <f t="shared" si="1"/>
        <v>888</v>
      </c>
      <c r="E9" s="2">
        <f t="shared" si="2"/>
        <v>69.654284878619492</v>
      </c>
      <c r="F9" s="2">
        <f t="shared" si="3"/>
        <v>4.3457151213805076</v>
      </c>
      <c r="G9" s="2">
        <f t="shared" si="4"/>
        <v>18.8852399161952</v>
      </c>
      <c r="H9" s="2">
        <f t="shared" si="5"/>
        <v>0.52699361421698665</v>
      </c>
      <c r="I9" s="2"/>
    </row>
    <row r="10" spans="1:19" x14ac:dyDescent="0.25">
      <c r="A10" s="2">
        <v>13</v>
      </c>
      <c r="B10" s="2">
        <v>80</v>
      </c>
      <c r="C10" s="2">
        <f t="shared" si="0"/>
        <v>169</v>
      </c>
      <c r="D10" s="2">
        <f t="shared" si="1"/>
        <v>1040</v>
      </c>
      <c r="E10" s="2">
        <f t="shared" si="2"/>
        <v>74.928341620356846</v>
      </c>
      <c r="F10" s="2">
        <f t="shared" si="3"/>
        <v>5.0716583796431536</v>
      </c>
      <c r="G10" s="2">
        <f t="shared" si="4"/>
        <v>25.721718719804617</v>
      </c>
      <c r="H10" s="2">
        <f t="shared" si="5"/>
        <v>0.52699361421698665</v>
      </c>
      <c r="I10" s="2"/>
    </row>
    <row r="11" spans="1:19" x14ac:dyDescent="0.25">
      <c r="A11" s="2">
        <v>15</v>
      </c>
      <c r="B11" s="2">
        <v>85</v>
      </c>
      <c r="C11" s="2">
        <f t="shared" si="0"/>
        <v>225</v>
      </c>
      <c r="D11" s="2">
        <f t="shared" si="1"/>
        <v>1275</v>
      </c>
      <c r="E11" s="2">
        <f t="shared" si="2"/>
        <v>85.47645510383154</v>
      </c>
      <c r="F11" s="2">
        <f t="shared" si="3"/>
        <v>-0.47645510383154033</v>
      </c>
      <c r="G11" s="2">
        <f t="shared" si="4"/>
        <v>0.22700946596712387</v>
      </c>
      <c r="H11" s="2">
        <f t="shared" si="5"/>
        <v>30.781563225513704</v>
      </c>
      <c r="I11" s="2"/>
    </row>
    <row r="12" spans="1:19" x14ac:dyDescent="0.25">
      <c r="A12" s="2">
        <v>16</v>
      </c>
      <c r="B12" s="2">
        <v>89</v>
      </c>
      <c r="C12" s="2">
        <f t="shared" si="0"/>
        <v>256</v>
      </c>
      <c r="D12" s="2">
        <f t="shared" si="1"/>
        <v>1424</v>
      </c>
      <c r="E12" s="2">
        <f t="shared" si="2"/>
        <v>90.750511845568894</v>
      </c>
      <c r="F12" s="2">
        <f t="shared" si="3"/>
        <v>-1.7505118455688944</v>
      </c>
      <c r="G12" s="2">
        <f t="shared" si="4"/>
        <v>3.0642917214770167</v>
      </c>
      <c r="H12" s="2">
        <f t="shared" si="5"/>
        <v>1.6232205811664029</v>
      </c>
      <c r="I12" s="2"/>
      <c r="P12" s="4" t="s">
        <v>17</v>
      </c>
      <c r="Q12" s="10">
        <v>12</v>
      </c>
      <c r="R12" s="4" t="s">
        <v>18</v>
      </c>
      <c r="S12" s="10">
        <v>0.97</v>
      </c>
    </row>
    <row r="13" spans="1:19" x14ac:dyDescent="0.25">
      <c r="A13" s="2">
        <v>18</v>
      </c>
      <c r="B13" s="2">
        <v>93</v>
      </c>
      <c r="C13" s="2">
        <f t="shared" si="0"/>
        <v>324</v>
      </c>
      <c r="D13" s="2">
        <f t="shared" si="1"/>
        <v>1674</v>
      </c>
      <c r="E13" s="2">
        <f t="shared" si="2"/>
        <v>101.2986253290436</v>
      </c>
      <c r="F13" s="2">
        <f t="shared" si="3"/>
        <v>-8.2986253290436025</v>
      </c>
      <c r="G13" s="2">
        <f t="shared" si="4"/>
        <v>68.867182351844036</v>
      </c>
      <c r="H13" s="2">
        <f t="shared" si="5"/>
        <v>42.87779019246328</v>
      </c>
      <c r="I13" s="5"/>
      <c r="P13" s="4" t="s">
        <v>16</v>
      </c>
      <c r="Q13" s="10">
        <v>1</v>
      </c>
      <c r="R13" s="4" t="s">
        <v>19</v>
      </c>
      <c r="S13" s="10">
        <v>1.33</v>
      </c>
    </row>
    <row r="14" spans="1:19" x14ac:dyDescent="0.25">
      <c r="A14" s="5">
        <v>23</v>
      </c>
      <c r="B14" s="5"/>
      <c r="C14" s="5">
        <f t="shared" si="0"/>
        <v>529</v>
      </c>
      <c r="D14" s="5"/>
      <c r="E14" s="5"/>
      <c r="F14" s="5"/>
      <c r="G14" s="5"/>
      <c r="H14" s="5"/>
      <c r="I14" s="5"/>
      <c r="P14" s="11" t="s">
        <v>24</v>
      </c>
      <c r="Q14" s="10">
        <f>F15/Q12</f>
        <v>-1.3026616822268503E-14</v>
      </c>
      <c r="R14" t="s">
        <v>28</v>
      </c>
    </row>
    <row r="15" spans="1:19" x14ac:dyDescent="0.25">
      <c r="A15" s="3">
        <f>SUM(A2:A13)</f>
        <v>119</v>
      </c>
      <c r="B15" s="3">
        <f>SUM(B2:B14)</f>
        <v>704</v>
      </c>
      <c r="C15" s="3">
        <f>SUM(C2:C13)</f>
        <v>1465</v>
      </c>
      <c r="D15" s="3">
        <f t="shared" ref="D15:G15" si="6">SUM(D2:D14)</f>
        <v>8484</v>
      </c>
      <c r="E15" s="3">
        <f t="shared" si="6"/>
        <v>704.00000000000011</v>
      </c>
      <c r="F15" s="3">
        <f>SUM(F2:F13)</f>
        <v>-1.5631940186722204E-13</v>
      </c>
      <c r="G15" s="3">
        <f t="shared" si="6"/>
        <v>191.51740274934201</v>
      </c>
      <c r="H15" s="9">
        <f>SUM(H3:H13)</f>
        <v>126.69335195735752</v>
      </c>
      <c r="M15" s="4" t="s">
        <v>15</v>
      </c>
      <c r="N15">
        <f>H15/F15</f>
        <v>-810477461172548.88</v>
      </c>
      <c r="P15" s="4"/>
      <c r="Q15" s="10"/>
    </row>
    <row r="16" spans="1:19" x14ac:dyDescent="0.25">
      <c r="P16" s="4"/>
      <c r="Q16" s="10"/>
    </row>
    <row r="17" spans="16:17" x14ac:dyDescent="0.25">
      <c r="P17" s="4"/>
      <c r="Q17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Q32" sqref="Q32"/>
    </sheetView>
  </sheetViews>
  <sheetFormatPr defaultRowHeight="15" x14ac:dyDescent="0.25"/>
  <cols>
    <col min="11" max="11" width="12.85546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13</v>
      </c>
      <c r="I1" s="6" t="s">
        <v>9</v>
      </c>
      <c r="J1" s="6" t="s">
        <v>10</v>
      </c>
      <c r="K1" s="8" t="s">
        <v>14</v>
      </c>
      <c r="M1">
        <v>12</v>
      </c>
      <c r="N1">
        <f>A15</f>
        <v>119</v>
      </c>
      <c r="O1">
        <f>C15</f>
        <v>1465</v>
      </c>
      <c r="Q1">
        <f>B15</f>
        <v>704</v>
      </c>
    </row>
    <row r="2" spans="1:19" x14ac:dyDescent="0.25">
      <c r="A2" s="2">
        <v>2</v>
      </c>
      <c r="B2" s="2">
        <v>11</v>
      </c>
      <c r="C2" s="2">
        <f>A2^2</f>
        <v>4</v>
      </c>
      <c r="D2" s="2">
        <f>A2*B2</f>
        <v>22</v>
      </c>
      <c r="E2" s="2">
        <f>A2^3</f>
        <v>8</v>
      </c>
      <c r="F2" s="2">
        <f>A2^4</f>
        <v>16</v>
      </c>
      <c r="G2" s="2">
        <f>A2^2*B2</f>
        <v>44</v>
      </c>
      <c r="H2" s="2">
        <f>$Q$5+$Q$6*A2+$Q$7*(A2^2)</f>
        <v>10.005992454315503</v>
      </c>
      <c r="I2" s="2">
        <f>B2-H2</f>
        <v>0.99400754568449656</v>
      </c>
      <c r="J2">
        <f>I2^2</f>
        <v>0.98805100087771647</v>
      </c>
      <c r="M2">
        <f>A15</f>
        <v>119</v>
      </c>
      <c r="N2">
        <f>C15</f>
        <v>1465</v>
      </c>
      <c r="O2">
        <f>E15</f>
        <v>20213</v>
      </c>
      <c r="Q2">
        <f>D15</f>
        <v>8484</v>
      </c>
    </row>
    <row r="3" spans="1:19" x14ac:dyDescent="0.25">
      <c r="A3" s="2">
        <v>4</v>
      </c>
      <c r="B3" s="2">
        <v>26</v>
      </c>
      <c r="C3" s="2">
        <f t="shared" ref="C3:C14" si="0">A3^2</f>
        <v>16</v>
      </c>
      <c r="D3" s="2">
        <f t="shared" ref="D3:D13" si="1">A3*B3</f>
        <v>104</v>
      </c>
      <c r="E3" s="2">
        <f t="shared" ref="E3:E14" si="2">A3^3</f>
        <v>64</v>
      </c>
      <c r="F3" s="2">
        <f t="shared" ref="F3:F14" si="3">A3^4</f>
        <v>256</v>
      </c>
      <c r="G3" s="2">
        <f t="shared" ref="G3:G13" si="4">A3^2*B3</f>
        <v>416</v>
      </c>
      <c r="H3" s="2">
        <f t="shared" ref="H3:H13" si="5">$Q$5+$Q$6*A3+$Q$7*(A3^2)</f>
        <v>25.387730228699866</v>
      </c>
      <c r="I3" s="2">
        <f t="shared" ref="I3:I13" si="6">B3-H3</f>
        <v>0.61226977130013438</v>
      </c>
      <c r="J3">
        <f t="shared" ref="J3:J13" si="7">I3^2</f>
        <v>0.37487427284791885</v>
      </c>
      <c r="K3">
        <f>(I3-I2)^2</f>
        <v>0.14572372839192621</v>
      </c>
      <c r="M3">
        <f>C15</f>
        <v>1465</v>
      </c>
      <c r="N3">
        <f>E15</f>
        <v>20213</v>
      </c>
      <c r="O3">
        <f>F15</f>
        <v>297925</v>
      </c>
      <c r="Q3">
        <f>G15</f>
        <v>114954</v>
      </c>
    </row>
    <row r="4" spans="1:19" x14ac:dyDescent="0.25">
      <c r="A4" s="2">
        <v>5</v>
      </c>
      <c r="B4" s="2">
        <v>31</v>
      </c>
      <c r="C4" s="2">
        <f t="shared" si="0"/>
        <v>25</v>
      </c>
      <c r="D4" s="2">
        <f t="shared" si="1"/>
        <v>155</v>
      </c>
      <c r="E4" s="2">
        <f t="shared" si="2"/>
        <v>125</v>
      </c>
      <c r="F4" s="2">
        <f t="shared" si="3"/>
        <v>625</v>
      </c>
      <c r="G4" s="2">
        <f t="shared" si="4"/>
        <v>775</v>
      </c>
      <c r="H4" s="2">
        <f t="shared" si="5"/>
        <v>32.55898475791669</v>
      </c>
      <c r="I4" s="2">
        <f t="shared" si="6"/>
        <v>-1.55898475791669</v>
      </c>
      <c r="J4">
        <f t="shared" si="7"/>
        <v>2.4304334754165606</v>
      </c>
      <c r="K4">
        <f t="shared" ref="K4:K13" si="8">(I4-I3)^2</f>
        <v>4.7143462306445736</v>
      </c>
      <c r="O4" s="4"/>
    </row>
    <row r="5" spans="1:19" x14ac:dyDescent="0.25">
      <c r="A5" s="2">
        <v>6</v>
      </c>
      <c r="B5" s="2">
        <v>40</v>
      </c>
      <c r="C5" s="2">
        <f t="shared" si="0"/>
        <v>36</v>
      </c>
      <c r="D5" s="2">
        <f t="shared" si="1"/>
        <v>240</v>
      </c>
      <c r="E5" s="2">
        <f t="shared" si="2"/>
        <v>216</v>
      </c>
      <c r="F5" s="2">
        <f t="shared" si="3"/>
        <v>1296</v>
      </c>
      <c r="G5" s="2">
        <f t="shared" si="4"/>
        <v>1440</v>
      </c>
      <c r="H5" s="2">
        <f t="shared" si="5"/>
        <v>39.383829715149943</v>
      </c>
      <c r="I5" s="2">
        <f t="shared" si="6"/>
        <v>0.61617028485005676</v>
      </c>
      <c r="J5">
        <f t="shared" si="7"/>
        <v>0.37966581993220011</v>
      </c>
      <c r="K5">
        <f t="shared" si="8"/>
        <v>4.7312994600736076</v>
      </c>
      <c r="M5">
        <f t="array" ref="M5:O7">MINVERSE(M1:O3)</f>
        <v>1.4477070859433427</v>
      </c>
      <c r="N5">
        <v>-0.30314301799978638</v>
      </c>
      <c r="O5" s="4">
        <v>1.3448146150617391E-2</v>
      </c>
      <c r="P5" s="4" t="s">
        <v>6</v>
      </c>
      <c r="Q5">
        <f t="array" ref="Q5:Q7">MMULT(M5:O7,Q1:Q3)</f>
        <v>-6.7613836080031433</v>
      </c>
    </row>
    <row r="6" spans="1:19" x14ac:dyDescent="0.25">
      <c r="A6" s="2">
        <v>8</v>
      </c>
      <c r="B6" s="2">
        <v>49</v>
      </c>
      <c r="C6" s="2">
        <f t="shared" si="0"/>
        <v>64</v>
      </c>
      <c r="D6" s="2">
        <f t="shared" si="1"/>
        <v>392</v>
      </c>
      <c r="E6" s="2">
        <f t="shared" si="2"/>
        <v>512</v>
      </c>
      <c r="F6" s="2">
        <f t="shared" si="3"/>
        <v>4096</v>
      </c>
      <c r="G6" s="2">
        <f t="shared" si="4"/>
        <v>3136</v>
      </c>
      <c r="H6" s="2">
        <f t="shared" si="5"/>
        <v>51.994290913665736</v>
      </c>
      <c r="I6" s="2">
        <f t="shared" si="6"/>
        <v>-2.9942909136657363</v>
      </c>
      <c r="J6">
        <f t="shared" si="7"/>
        <v>8.9657780756611896</v>
      </c>
      <c r="K6">
        <f t="shared" si="8"/>
        <v>13.035430065988097</v>
      </c>
      <c r="M6">
        <v>-0.30314301799978655</v>
      </c>
      <c r="N6">
        <v>7.4157037345201932E-2</v>
      </c>
      <c r="O6">
        <v>-3.5405946949362407E-3</v>
      </c>
      <c r="P6" s="4" t="s">
        <v>7</v>
      </c>
      <c r="Q6">
        <v>8.7300976031428945</v>
      </c>
    </row>
    <row r="7" spans="1:19" x14ac:dyDescent="0.25">
      <c r="A7" s="2">
        <v>9</v>
      </c>
      <c r="B7" s="2">
        <v>58</v>
      </c>
      <c r="C7" s="2">
        <f t="shared" si="0"/>
        <v>81</v>
      </c>
      <c r="D7" s="2">
        <f t="shared" si="1"/>
        <v>522</v>
      </c>
      <c r="E7" s="2">
        <f t="shared" si="2"/>
        <v>729</v>
      </c>
      <c r="F7" s="2">
        <f t="shared" si="3"/>
        <v>6561</v>
      </c>
      <c r="G7" s="2">
        <f t="shared" si="4"/>
        <v>4698</v>
      </c>
      <c r="H7" s="2">
        <f t="shared" si="5"/>
        <v>57.779907154948276</v>
      </c>
      <c r="I7" s="2">
        <f t="shared" si="6"/>
        <v>0.22009284505172388</v>
      </c>
      <c r="J7">
        <f t="shared" si="7"/>
        <v>4.8440860442962141E-2</v>
      </c>
      <c r="K7">
        <f t="shared" si="8"/>
        <v>10.332262948306587</v>
      </c>
      <c r="M7">
        <v>1.3448146150617398E-2</v>
      </c>
      <c r="N7">
        <v>-3.5405946949362411E-3</v>
      </c>
      <c r="O7">
        <v>1.7744233098293782E-4</v>
      </c>
      <c r="P7" s="4" t="s">
        <v>12</v>
      </c>
      <c r="Q7">
        <v>-0.17320478599178557</v>
      </c>
    </row>
    <row r="8" spans="1:19" x14ac:dyDescent="0.25">
      <c r="A8" s="2">
        <v>11</v>
      </c>
      <c r="B8" s="2">
        <v>68</v>
      </c>
      <c r="C8" s="2">
        <f t="shared" si="0"/>
        <v>121</v>
      </c>
      <c r="D8" s="2">
        <f t="shared" si="1"/>
        <v>748</v>
      </c>
      <c r="E8" s="2">
        <f t="shared" si="2"/>
        <v>1331</v>
      </c>
      <c r="F8" s="2">
        <f t="shared" si="3"/>
        <v>14641</v>
      </c>
      <c r="G8" s="2">
        <f t="shared" si="4"/>
        <v>8228</v>
      </c>
      <c r="H8" s="2">
        <f t="shared" si="5"/>
        <v>68.311910921562642</v>
      </c>
      <c r="I8" s="2">
        <f t="shared" si="6"/>
        <v>-0.31191092156264233</v>
      </c>
      <c r="J8">
        <f t="shared" si="7"/>
        <v>9.7288422990056814E-2</v>
      </c>
      <c r="K8">
        <f t="shared" si="8"/>
        <v>0.28302800769187303</v>
      </c>
    </row>
    <row r="9" spans="1:19" x14ac:dyDescent="0.25">
      <c r="A9" s="2">
        <v>12</v>
      </c>
      <c r="B9" s="2">
        <v>74</v>
      </c>
      <c r="C9" s="2">
        <f t="shared" si="0"/>
        <v>144</v>
      </c>
      <c r="D9" s="2">
        <f t="shared" si="1"/>
        <v>888</v>
      </c>
      <c r="E9" s="2">
        <f t="shared" si="2"/>
        <v>1728</v>
      </c>
      <c r="F9" s="2">
        <f t="shared" si="3"/>
        <v>20736</v>
      </c>
      <c r="G9" s="2">
        <f t="shared" si="4"/>
        <v>10656</v>
      </c>
      <c r="H9" s="2">
        <f t="shared" si="5"/>
        <v>73.058298446894469</v>
      </c>
      <c r="I9" s="2">
        <f t="shared" si="6"/>
        <v>0.94170155310553127</v>
      </c>
      <c r="J9">
        <f t="shared" si="7"/>
        <v>0.88680181512136969</v>
      </c>
      <c r="K9">
        <f t="shared" si="8"/>
        <v>1.5715442366436623</v>
      </c>
      <c r="P9" s="4"/>
    </row>
    <row r="10" spans="1:19" x14ac:dyDescent="0.25">
      <c r="A10" s="2">
        <v>13</v>
      </c>
      <c r="B10" s="2">
        <v>80</v>
      </c>
      <c r="C10" s="2">
        <f t="shared" si="0"/>
        <v>169</v>
      </c>
      <c r="D10" s="2">
        <f t="shared" si="1"/>
        <v>1040</v>
      </c>
      <c r="E10" s="2">
        <f t="shared" si="2"/>
        <v>2197</v>
      </c>
      <c r="F10" s="2">
        <f t="shared" si="3"/>
        <v>28561</v>
      </c>
      <c r="G10" s="2">
        <f t="shared" si="4"/>
        <v>13520</v>
      </c>
      <c r="H10" s="2">
        <f t="shared" si="5"/>
        <v>77.458276400242724</v>
      </c>
      <c r="I10" s="2">
        <f t="shared" si="6"/>
        <v>2.541723599757276</v>
      </c>
      <c r="J10">
        <f t="shared" si="7"/>
        <v>6.4603588575630857</v>
      </c>
      <c r="K10">
        <f t="shared" si="8"/>
        <v>2.5600705497716381</v>
      </c>
    </row>
    <row r="11" spans="1:19" x14ac:dyDescent="0.25">
      <c r="A11" s="2">
        <v>15</v>
      </c>
      <c r="B11" s="2">
        <v>85</v>
      </c>
      <c r="C11" s="2">
        <f t="shared" si="0"/>
        <v>225</v>
      </c>
      <c r="D11" s="2">
        <f t="shared" si="1"/>
        <v>1275</v>
      </c>
      <c r="E11" s="2">
        <f t="shared" si="2"/>
        <v>3375</v>
      </c>
      <c r="F11" s="2">
        <f t="shared" si="3"/>
        <v>50625</v>
      </c>
      <c r="G11" s="2">
        <f t="shared" si="4"/>
        <v>19125</v>
      </c>
      <c r="H11" s="2">
        <f t="shared" si="5"/>
        <v>85.219003590988521</v>
      </c>
      <c r="I11" s="2">
        <f t="shared" si="6"/>
        <v>-0.21900359098852107</v>
      </c>
      <c r="J11">
        <f t="shared" si="7"/>
        <v>4.7962572865867428E-2</v>
      </c>
      <c r="K11">
        <f t="shared" si="8"/>
        <v>7.6216146217231806</v>
      </c>
    </row>
    <row r="12" spans="1:19" x14ac:dyDescent="0.25">
      <c r="A12" s="2">
        <v>16</v>
      </c>
      <c r="B12" s="2">
        <v>89</v>
      </c>
      <c r="C12" s="2">
        <f t="shared" si="0"/>
        <v>256</v>
      </c>
      <c r="D12" s="2">
        <f t="shared" si="1"/>
        <v>1424</v>
      </c>
      <c r="E12" s="2">
        <f t="shared" si="2"/>
        <v>4096</v>
      </c>
      <c r="F12" s="2">
        <f t="shared" si="3"/>
        <v>65536</v>
      </c>
      <c r="G12" s="2">
        <f t="shared" si="4"/>
        <v>22784</v>
      </c>
      <c r="H12" s="2">
        <f t="shared" si="5"/>
        <v>88.579752828386063</v>
      </c>
      <c r="I12" s="2">
        <f t="shared" si="6"/>
        <v>0.4202471716139371</v>
      </c>
      <c r="J12">
        <f t="shared" si="7"/>
        <v>0.1766076852495139</v>
      </c>
      <c r="K12">
        <f t="shared" si="8"/>
        <v>0.40864153748782434</v>
      </c>
    </row>
    <row r="13" spans="1:19" x14ac:dyDescent="0.25">
      <c r="A13" s="2">
        <v>18</v>
      </c>
      <c r="B13" s="2">
        <v>93</v>
      </c>
      <c r="C13" s="2">
        <f t="shared" si="0"/>
        <v>324</v>
      </c>
      <c r="D13" s="2">
        <f t="shared" si="1"/>
        <v>1674</v>
      </c>
      <c r="E13" s="2">
        <f t="shared" si="2"/>
        <v>5832</v>
      </c>
      <c r="F13" s="2">
        <f t="shared" si="3"/>
        <v>104976</v>
      </c>
      <c r="G13" s="2">
        <f t="shared" si="4"/>
        <v>30132</v>
      </c>
      <c r="H13" s="2">
        <f t="shared" si="5"/>
        <v>94.262022587230433</v>
      </c>
      <c r="I13" s="2">
        <f t="shared" si="6"/>
        <v>-1.2620225872304331</v>
      </c>
      <c r="J13">
        <f t="shared" si="7"/>
        <v>1.5927010106797963</v>
      </c>
      <c r="K13">
        <f t="shared" si="8"/>
        <v>2.8300315415222954</v>
      </c>
      <c r="P13" s="4" t="s">
        <v>17</v>
      </c>
      <c r="Q13" s="10">
        <v>12</v>
      </c>
      <c r="R13" s="4" t="s">
        <v>18</v>
      </c>
      <c r="S13" s="10">
        <v>0.97</v>
      </c>
    </row>
    <row r="14" spans="1:19" x14ac:dyDescent="0.25">
      <c r="A14" s="5">
        <v>23</v>
      </c>
      <c r="B14" s="5"/>
      <c r="C14" s="5">
        <f t="shared" si="0"/>
        <v>529</v>
      </c>
      <c r="D14" s="5"/>
      <c r="E14" s="5">
        <f t="shared" si="2"/>
        <v>12167</v>
      </c>
      <c r="F14" s="5">
        <f t="shared" si="3"/>
        <v>279841</v>
      </c>
      <c r="G14" s="5"/>
      <c r="H14" s="5"/>
      <c r="I14" s="5"/>
      <c r="J14" s="7"/>
      <c r="P14" s="4" t="s">
        <v>16</v>
      </c>
      <c r="Q14" s="10">
        <v>1</v>
      </c>
      <c r="R14" s="4" t="s">
        <v>19</v>
      </c>
      <c r="S14" s="10">
        <v>1.33</v>
      </c>
    </row>
    <row r="15" spans="1:19" x14ac:dyDescent="0.25">
      <c r="A15" s="1">
        <f>SUM(A2:A13)</f>
        <v>119</v>
      </c>
      <c r="B15" s="1">
        <f>SUM(B2:B14)</f>
        <v>704</v>
      </c>
      <c r="C15" s="1">
        <f>SUM(C2:C13)</f>
        <v>1465</v>
      </c>
      <c r="D15" s="1">
        <f t="shared" ref="D15:G15" si="9">SUM(D2:D14)</f>
        <v>8484</v>
      </c>
      <c r="E15" s="1">
        <f>SUM(E2:E13)</f>
        <v>20213</v>
      </c>
      <c r="F15" s="1">
        <f>SUM(F2:F13)</f>
        <v>297925</v>
      </c>
      <c r="G15" s="1">
        <f t="shared" si="9"/>
        <v>114954</v>
      </c>
      <c r="H15" s="1"/>
      <c r="I15" s="1">
        <f>SUM(I2:I13)</f>
        <v>-8.6686213762732223E-13</v>
      </c>
      <c r="J15" s="1">
        <f>SUM(J2:J13)</f>
        <v>22.448963869648239</v>
      </c>
      <c r="K15" s="1">
        <f>SUM(K3:K13)</f>
        <v>48.233992928245264</v>
      </c>
      <c r="M15" s="4" t="s">
        <v>15</v>
      </c>
      <c r="N15">
        <f>K15/J15</f>
        <v>2.1486066443119567</v>
      </c>
      <c r="P15" s="11" t="s">
        <v>24</v>
      </c>
      <c r="Q15" s="10">
        <f>I15/Q13</f>
        <v>-7.2238511468943515E-14</v>
      </c>
      <c r="R15" t="s">
        <v>28</v>
      </c>
    </row>
    <row r="16" spans="1:19" x14ac:dyDescent="0.25">
      <c r="P16" s="4"/>
      <c r="Q16" s="10"/>
    </row>
    <row r="17" spans="16:17" x14ac:dyDescent="0.25">
      <c r="P17" s="4"/>
      <c r="Q17" s="10"/>
    </row>
    <row r="18" spans="16:17" x14ac:dyDescent="0.25">
      <c r="P18" s="4"/>
      <c r="Q18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workbookViewId="0">
      <selection activeCell="Q28" sqref="Q28"/>
    </sheetView>
  </sheetViews>
  <sheetFormatPr defaultRowHeight="15" x14ac:dyDescent="0.25"/>
  <cols>
    <col min="14" max="14" width="12.710937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6" t="s">
        <v>22</v>
      </c>
      <c r="G1" s="6" t="s">
        <v>9</v>
      </c>
      <c r="H1" s="6" t="s">
        <v>10</v>
      </c>
      <c r="I1" s="8" t="s">
        <v>14</v>
      </c>
      <c r="M1">
        <f>Q12</f>
        <v>12</v>
      </c>
      <c r="N1">
        <f>A15</f>
        <v>119</v>
      </c>
      <c r="P1">
        <f>D15</f>
        <v>47.10060833050585</v>
      </c>
    </row>
    <row r="2" spans="1:21" x14ac:dyDescent="0.25">
      <c r="A2" s="2">
        <v>2</v>
      </c>
      <c r="B2" s="2">
        <v>11</v>
      </c>
      <c r="C2" s="2">
        <f>A2^2</f>
        <v>4</v>
      </c>
      <c r="D2" s="2">
        <f>LN(B2)</f>
        <v>2.3978952727983707</v>
      </c>
      <c r="E2" s="2">
        <f>A2*D2</f>
        <v>4.7957905455967413</v>
      </c>
      <c r="F2" s="2">
        <f>$P$7*EXP($P$5*A2)</f>
        <v>20.360153594208025</v>
      </c>
      <c r="G2" s="2">
        <f>B2-F2</f>
        <v>-9.3601535942080254</v>
      </c>
      <c r="H2" s="2">
        <f>G2^2</f>
        <v>87.612475307165411</v>
      </c>
      <c r="I2" s="2"/>
      <c r="M2">
        <f>A15</f>
        <v>119</v>
      </c>
      <c r="N2">
        <f>C15</f>
        <v>1465</v>
      </c>
      <c r="P2">
        <f>E15</f>
        <v>499.88439269057005</v>
      </c>
    </row>
    <row r="3" spans="1:21" x14ac:dyDescent="0.25">
      <c r="A3" s="2">
        <v>4</v>
      </c>
      <c r="B3" s="2">
        <v>26</v>
      </c>
      <c r="C3" s="2">
        <f t="shared" ref="C3:C14" si="0">A3^2</f>
        <v>16</v>
      </c>
      <c r="D3" s="2">
        <f t="shared" ref="D3:D13" si="1">LN(B3)</f>
        <v>3.2580965380214821</v>
      </c>
      <c r="E3" s="2">
        <f t="shared" ref="E3:E13" si="2">A3*D3</f>
        <v>13.032386152085929</v>
      </c>
      <c r="F3" s="2">
        <f t="shared" ref="F3:F13" si="3">$P$7*EXP($P$5*A3)</f>
        <v>25.632115655239136</v>
      </c>
      <c r="G3" s="2">
        <f t="shared" ref="G3:G13" si="4">B3-F3</f>
        <v>0.36788434476086351</v>
      </c>
      <c r="H3" s="2">
        <f t="shared" ref="H3:H13" si="5">G3^2</f>
        <v>0.13533889112012989</v>
      </c>
      <c r="I3" s="2">
        <f>(G3-G2)^2</f>
        <v>94.634722142018063</v>
      </c>
    </row>
    <row r="4" spans="1:21" x14ac:dyDescent="0.25">
      <c r="A4" s="2">
        <v>5</v>
      </c>
      <c r="B4" s="2">
        <v>31</v>
      </c>
      <c r="C4" s="2">
        <f t="shared" si="0"/>
        <v>25</v>
      </c>
      <c r="D4" s="2">
        <f t="shared" si="1"/>
        <v>3.4339872044851463</v>
      </c>
      <c r="E4" s="2">
        <f t="shared" si="2"/>
        <v>17.16993602242573</v>
      </c>
      <c r="F4" s="2">
        <f t="shared" si="3"/>
        <v>28.75981949958107</v>
      </c>
      <c r="G4" s="2">
        <f t="shared" si="4"/>
        <v>2.2401805004189299</v>
      </c>
      <c r="H4" s="2">
        <f t="shared" si="5"/>
        <v>5.0184086744572074</v>
      </c>
      <c r="I4" s="2">
        <f t="shared" ref="I4:I13" si="6">(G4-G3)^2</f>
        <v>3.5054928944919745</v>
      </c>
      <c r="M4">
        <f t="array" ref="M4:N5">MINVERSE(M1:N2)</f>
        <v>0.42848786194793803</v>
      </c>
      <c r="N4">
        <v>-3.4805498683825681E-2</v>
      </c>
      <c r="O4" s="4" t="s">
        <v>23</v>
      </c>
      <c r="P4">
        <f t="array" ref="P4:P5">MMULT(M4:N5,P1:P2)</f>
        <v>2.7833133881290522</v>
      </c>
      <c r="U4" s="4"/>
    </row>
    <row r="5" spans="1:21" x14ac:dyDescent="0.25">
      <c r="A5" s="2">
        <v>6</v>
      </c>
      <c r="B5" s="2">
        <v>40</v>
      </c>
      <c r="C5" s="2">
        <f t="shared" si="0"/>
        <v>36</v>
      </c>
      <c r="D5" s="2">
        <f t="shared" si="1"/>
        <v>3.6888794541139363</v>
      </c>
      <c r="E5" s="2">
        <f t="shared" si="2"/>
        <v>22.133276724683618</v>
      </c>
      <c r="F5" s="2">
        <f t="shared" si="3"/>
        <v>32.26917468591482</v>
      </c>
      <c r="G5" s="2">
        <f t="shared" si="4"/>
        <v>7.7308253140851804</v>
      </c>
      <c r="H5" s="2">
        <f t="shared" si="5"/>
        <v>59.765660036900229</v>
      </c>
      <c r="I5" s="2">
        <f t="shared" si="6"/>
        <v>30.147180469840094</v>
      </c>
      <c r="M5">
        <v>-3.4805498683825681E-2</v>
      </c>
      <c r="N5">
        <v>3.5097981866042704E-3</v>
      </c>
      <c r="O5" s="4" t="s">
        <v>7</v>
      </c>
      <c r="P5">
        <v>0.11513317372232934</v>
      </c>
      <c r="U5" s="4"/>
    </row>
    <row r="6" spans="1:21" x14ac:dyDescent="0.25">
      <c r="A6" s="2">
        <v>8</v>
      </c>
      <c r="B6" s="2">
        <v>49</v>
      </c>
      <c r="C6" s="2">
        <f t="shared" si="0"/>
        <v>64</v>
      </c>
      <c r="D6" s="2">
        <f t="shared" si="1"/>
        <v>3.8918202981106265</v>
      </c>
      <c r="E6" s="2">
        <f t="shared" si="2"/>
        <v>31.134562384885012</v>
      </c>
      <c r="F6" s="2">
        <f t="shared" si="3"/>
        <v>40.624802451577843</v>
      </c>
      <c r="G6" s="2">
        <f t="shared" si="4"/>
        <v>8.3751975484221575</v>
      </c>
      <c r="H6" s="2">
        <f t="shared" si="5"/>
        <v>70.143933975096516</v>
      </c>
      <c r="I6" s="2">
        <f t="shared" si="6"/>
        <v>0.41521557638442813</v>
      </c>
    </row>
    <row r="7" spans="1:21" x14ac:dyDescent="0.25">
      <c r="A7" s="2">
        <v>9</v>
      </c>
      <c r="B7" s="2">
        <v>58</v>
      </c>
      <c r="C7" s="2">
        <f t="shared" si="0"/>
        <v>81</v>
      </c>
      <c r="D7" s="2">
        <f t="shared" si="1"/>
        <v>4.0604430105464191</v>
      </c>
      <c r="E7" s="2">
        <f t="shared" si="2"/>
        <v>36.543987094917775</v>
      </c>
      <c r="F7" s="2">
        <f t="shared" si="3"/>
        <v>45.581956691690699</v>
      </c>
      <c r="G7" s="2">
        <f t="shared" si="4"/>
        <v>12.418043308309301</v>
      </c>
      <c r="H7" s="2">
        <f t="shared" si="5"/>
        <v>154.20779960704539</v>
      </c>
      <c r="I7" s="2">
        <f t="shared" si="6"/>
        <v>16.344601838237452</v>
      </c>
      <c r="O7" s="4" t="s">
        <v>6</v>
      </c>
      <c r="P7">
        <f>EXP(P4)</f>
        <v>16.17251810015971</v>
      </c>
      <c r="U7" s="4"/>
    </row>
    <row r="8" spans="1:21" x14ac:dyDescent="0.25">
      <c r="A8" s="2">
        <v>11</v>
      </c>
      <c r="B8" s="2">
        <v>68</v>
      </c>
      <c r="C8" s="2">
        <f t="shared" si="0"/>
        <v>121</v>
      </c>
      <c r="D8" s="2">
        <f t="shared" si="1"/>
        <v>4.219507705176107</v>
      </c>
      <c r="E8" s="2">
        <f t="shared" si="2"/>
        <v>46.414584756937174</v>
      </c>
      <c r="F8" s="2">
        <f t="shared" si="3"/>
        <v>57.384733386583505</v>
      </c>
      <c r="G8" s="2">
        <f t="shared" si="4"/>
        <v>10.615266613416495</v>
      </c>
      <c r="H8" s="2">
        <f t="shared" si="5"/>
        <v>112.6838852739149</v>
      </c>
      <c r="I8" s="2">
        <f t="shared" si="6"/>
        <v>3.2500038116486296</v>
      </c>
    </row>
    <row r="9" spans="1:21" x14ac:dyDescent="0.25">
      <c r="A9" s="2">
        <v>12</v>
      </c>
      <c r="B9" s="2">
        <v>74</v>
      </c>
      <c r="C9" s="2">
        <f t="shared" si="0"/>
        <v>144</v>
      </c>
      <c r="D9" s="2">
        <f t="shared" si="1"/>
        <v>4.3040650932041702</v>
      </c>
      <c r="E9" s="2">
        <f t="shared" si="2"/>
        <v>51.648781118450046</v>
      </c>
      <c r="F9" s="2">
        <f t="shared" si="3"/>
        <v>64.386982191709691</v>
      </c>
      <c r="G9" s="2">
        <f t="shared" si="4"/>
        <v>9.6130178082903086</v>
      </c>
      <c r="H9" s="2">
        <f t="shared" si="5"/>
        <v>92.410111382506614</v>
      </c>
      <c r="I9" s="2">
        <f t="shared" si="6"/>
        <v>1.0045026673768676</v>
      </c>
    </row>
    <row r="10" spans="1:21" x14ac:dyDescent="0.25">
      <c r="A10" s="2">
        <v>13</v>
      </c>
      <c r="B10" s="2">
        <v>80</v>
      </c>
      <c r="C10" s="2">
        <f t="shared" si="0"/>
        <v>169</v>
      </c>
      <c r="D10" s="2">
        <f t="shared" si="1"/>
        <v>4.3820266346738812</v>
      </c>
      <c r="E10" s="2">
        <f t="shared" si="2"/>
        <v>56.966346250760452</v>
      </c>
      <c r="F10" s="2">
        <f t="shared" si="3"/>
        <v>72.243665363526745</v>
      </c>
      <c r="G10" s="2">
        <f t="shared" si="4"/>
        <v>7.7563346364732553</v>
      </c>
      <c r="H10" s="2">
        <f t="shared" si="5"/>
        <v>60.160726992954707</v>
      </c>
      <c r="I10" s="2">
        <f t="shared" si="6"/>
        <v>3.4472724005086337</v>
      </c>
    </row>
    <row r="11" spans="1:21" x14ac:dyDescent="0.25">
      <c r="A11" s="2">
        <v>15</v>
      </c>
      <c r="B11" s="2">
        <v>85</v>
      </c>
      <c r="C11" s="2">
        <f t="shared" si="0"/>
        <v>225</v>
      </c>
      <c r="D11" s="2">
        <f t="shared" si="1"/>
        <v>4.4426512564903167</v>
      </c>
      <c r="E11" s="2">
        <f t="shared" si="2"/>
        <v>66.639768847354745</v>
      </c>
      <c r="F11" s="2">
        <f t="shared" si="3"/>
        <v>90.950099044591298</v>
      </c>
      <c r="G11" s="2">
        <f t="shared" si="4"/>
        <v>-5.9500990445912976</v>
      </c>
      <c r="H11" s="2">
        <f t="shared" si="5"/>
        <v>35.403678640446273</v>
      </c>
      <c r="I11" s="2">
        <f t="shared" si="6"/>
        <v>187.8663242534208</v>
      </c>
    </row>
    <row r="12" spans="1:21" x14ac:dyDescent="0.25">
      <c r="A12" s="2">
        <v>16</v>
      </c>
      <c r="B12" s="2">
        <v>89</v>
      </c>
      <c r="C12" s="2">
        <f t="shared" si="0"/>
        <v>256</v>
      </c>
      <c r="D12" s="2">
        <f t="shared" si="1"/>
        <v>4.4886363697321396</v>
      </c>
      <c r="E12" s="2">
        <f t="shared" si="2"/>
        <v>71.818181915714234</v>
      </c>
      <c r="F12" s="2">
        <f t="shared" si="3"/>
        <v>102.04808948171326</v>
      </c>
      <c r="G12" s="2">
        <f t="shared" si="4"/>
        <v>-13.048089481713262</v>
      </c>
      <c r="H12" s="2">
        <f t="shared" si="5"/>
        <v>170.25263912279627</v>
      </c>
      <c r="I12" s="2">
        <f t="shared" si="6"/>
        <v>50.381468245474856</v>
      </c>
      <c r="P12" s="4" t="s">
        <v>17</v>
      </c>
      <c r="Q12" s="10">
        <v>12</v>
      </c>
      <c r="R12" s="4" t="s">
        <v>18</v>
      </c>
      <c r="S12" s="10">
        <v>0.97</v>
      </c>
    </row>
    <row r="13" spans="1:21" x14ac:dyDescent="0.25">
      <c r="A13" s="2">
        <v>18</v>
      </c>
      <c r="B13" s="2">
        <v>93</v>
      </c>
      <c r="C13" s="2">
        <f t="shared" si="0"/>
        <v>324</v>
      </c>
      <c r="D13" s="2">
        <f t="shared" si="1"/>
        <v>4.5325994931532563</v>
      </c>
      <c r="E13" s="2">
        <f t="shared" si="2"/>
        <v>81.586790876758613</v>
      </c>
      <c r="F13" s="2">
        <f t="shared" si="3"/>
        <v>128.47194005135466</v>
      </c>
      <c r="G13" s="2">
        <f t="shared" si="4"/>
        <v>-35.471940051354665</v>
      </c>
      <c r="H13" s="2">
        <f t="shared" si="5"/>
        <v>1258.2585310068991</v>
      </c>
      <c r="I13" s="2">
        <f t="shared" si="6"/>
        <v>502.82907436960704</v>
      </c>
      <c r="P13" s="4" t="s">
        <v>16</v>
      </c>
      <c r="Q13" s="10">
        <v>1</v>
      </c>
      <c r="R13" s="4" t="s">
        <v>19</v>
      </c>
      <c r="S13" s="10">
        <v>1.33</v>
      </c>
    </row>
    <row r="14" spans="1:21" x14ac:dyDescent="0.25">
      <c r="A14" s="5">
        <v>23</v>
      </c>
      <c r="B14" s="5"/>
      <c r="C14" s="5">
        <f t="shared" si="0"/>
        <v>529</v>
      </c>
      <c r="D14" s="5"/>
      <c r="E14" s="5"/>
      <c r="F14" s="5"/>
      <c r="G14" s="5"/>
      <c r="H14" s="5"/>
      <c r="I14" s="5"/>
      <c r="P14" s="11" t="s">
        <v>24</v>
      </c>
      <c r="Q14" s="10">
        <f>G15/Q12</f>
        <v>-0.39279434147422992</v>
      </c>
    </row>
    <row r="15" spans="1:21" x14ac:dyDescent="0.25">
      <c r="A15" s="3">
        <f>SUM(A2:A13)</f>
        <v>119</v>
      </c>
      <c r="B15" s="3">
        <f>SUM(B2:B14)</f>
        <v>704</v>
      </c>
      <c r="C15" s="3">
        <f>SUM(C2:C13)</f>
        <v>1465</v>
      </c>
      <c r="D15" s="3">
        <f t="shared" ref="D15" si="7">SUM(D2:D14)</f>
        <v>47.10060833050585</v>
      </c>
      <c r="E15" s="3">
        <f>SUM(E2:E13)</f>
        <v>499.88439269057005</v>
      </c>
      <c r="F15" s="3"/>
      <c r="G15" s="3">
        <f>SUM(G2:G13)</f>
        <v>-4.7135320976907593</v>
      </c>
      <c r="H15" s="9">
        <f>SUM(H2:H13)</f>
        <v>2106.0531889113026</v>
      </c>
      <c r="I15" s="1">
        <f>SUM(I3:I13)</f>
        <v>893.82585866900899</v>
      </c>
      <c r="M15" s="4" t="s">
        <v>15</v>
      </c>
      <c r="N15" s="10">
        <f>I15/H15</f>
        <v>0.42440801750646234</v>
      </c>
      <c r="P15" s="4" t="s">
        <v>25</v>
      </c>
      <c r="Q15" s="10">
        <f>SQRT(H15/(Q12-Q13-1))</f>
        <v>14.512247203349668</v>
      </c>
    </row>
    <row r="16" spans="1:21" x14ac:dyDescent="0.25">
      <c r="P16" s="4" t="s">
        <v>26</v>
      </c>
      <c r="Q16" s="10">
        <f>((ABS(Q14)-0)/Q15)*SQRT(Q12)</f>
        <v>9.3760772790845437E-2</v>
      </c>
      <c r="R16" t="s">
        <v>29</v>
      </c>
    </row>
    <row r="17" spans="16:18" x14ac:dyDescent="0.25">
      <c r="P17" s="4" t="s">
        <v>27</v>
      </c>
      <c r="Q17" s="10">
        <v>12.706</v>
      </c>
      <c r="R17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2023-03-31T16:25:43Z</dcterms:modified>
</cp:coreProperties>
</file>