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92ACAB6-E2A6-4516-94D5-E0EBC944ED33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2" l="1"/>
  <c r="M1" i="3" l="1"/>
  <c r="D3" i="3"/>
  <c r="E3" i="3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2" i="3"/>
  <c r="E2" i="3" s="1"/>
  <c r="B15" i="3"/>
  <c r="A15" i="3"/>
  <c r="M2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E15" i="3" l="1"/>
  <c r="P2" i="3" s="1"/>
  <c r="C15" i="3"/>
  <c r="N2" i="3" s="1"/>
  <c r="N1" i="3"/>
  <c r="M4" i="3" s="1" a="1"/>
  <c r="N5" i="3" s="1"/>
  <c r="D15" i="3"/>
  <c r="P1" i="3" s="1"/>
  <c r="M5" i="3" l="1"/>
  <c r="N4" i="3"/>
  <c r="M4" i="3"/>
  <c r="P4" i="3" a="1"/>
  <c r="P5" i="3" l="1"/>
  <c r="P4" i="3"/>
  <c r="P7" i="3" s="1"/>
  <c r="F2" i="3" l="1"/>
  <c r="G2" i="3" s="1"/>
  <c r="F3" i="3"/>
  <c r="G3" i="3" s="1"/>
  <c r="F4" i="3"/>
  <c r="G4" i="3" s="1"/>
  <c r="F5" i="3"/>
  <c r="G5" i="3" s="1"/>
  <c r="F12" i="3"/>
  <c r="G12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3" i="3"/>
  <c r="G13" i="3" s="1"/>
  <c r="B15" i="1"/>
  <c r="P2" i="1" s="1"/>
  <c r="A15" i="1"/>
  <c r="N2" i="1"/>
  <c r="M1" i="1"/>
  <c r="C14" i="1"/>
  <c r="H2" i="3" l="1"/>
  <c r="G15" i="3"/>
  <c r="Q14" i="3" s="1"/>
  <c r="I9" i="3"/>
  <c r="H9" i="3"/>
  <c r="H12" i="3"/>
  <c r="I12" i="3"/>
  <c r="I5" i="3"/>
  <c r="H5" i="3"/>
  <c r="I11" i="3"/>
  <c r="H11" i="3"/>
  <c r="I7" i="3"/>
  <c r="H7" i="3"/>
  <c r="I4" i="3"/>
  <c r="H4" i="3"/>
  <c r="I10" i="3"/>
  <c r="H10" i="3"/>
  <c r="H3" i="3"/>
  <c r="I3" i="3"/>
  <c r="H13" i="3"/>
  <c r="I13" i="3"/>
  <c r="I8" i="3"/>
  <c r="H8" i="3"/>
  <c r="I6" i="3"/>
  <c r="H6" i="3"/>
  <c r="B15" i="2"/>
  <c r="Q1" i="2" s="1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G15" i="2" s="1"/>
  <c r="Q3" i="2" s="1"/>
  <c r="F2" i="2"/>
  <c r="F15" i="2" s="1"/>
  <c r="O3" i="2" s="1"/>
  <c r="E2" i="2"/>
  <c r="E15" i="2" s="1"/>
  <c r="D2" i="2"/>
  <c r="C2" i="2"/>
  <c r="C15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D15" i="2" l="1"/>
  <c r="Q2" i="2" s="1"/>
  <c r="H15" i="3"/>
  <c r="Q15" i="3" s="1"/>
  <c r="Q16" i="3" s="1"/>
  <c r="M3" i="2"/>
  <c r="O1" i="2"/>
  <c r="N2" i="2"/>
  <c r="N3" i="2"/>
  <c r="O2" i="2"/>
  <c r="D15" i="1"/>
  <c r="P1" i="1" s="1"/>
  <c r="C15" i="1"/>
  <c r="N1" i="1" s="1"/>
  <c r="M4" i="1" s="1" a="1"/>
  <c r="M5" i="1" s="1"/>
  <c r="N1" i="2"/>
  <c r="M2" i="2"/>
  <c r="I15" i="3"/>
  <c r="M5" i="2" a="1"/>
  <c r="M5" i="2" s="1"/>
  <c r="N15" i="3" l="1"/>
  <c r="N5" i="1"/>
  <c r="N4" i="1"/>
  <c r="M4" i="1"/>
  <c r="P4" i="1" a="1"/>
  <c r="P5" i="1" s="1"/>
  <c r="M6" i="2"/>
  <c r="O7" i="2"/>
  <c r="N5" i="2"/>
  <c r="N6" i="2"/>
  <c r="O6" i="2"/>
  <c r="M7" i="2"/>
  <c r="O5" i="2"/>
  <c r="N7" i="2"/>
  <c r="Q5" i="2" l="1" a="1"/>
  <c r="Q6" i="2" s="1"/>
  <c r="P4" i="1"/>
  <c r="E2" i="1" s="1"/>
  <c r="E6" i="1"/>
  <c r="F6" i="1" s="1"/>
  <c r="E12" i="1"/>
  <c r="F12" i="1" s="1"/>
  <c r="E13" i="1"/>
  <c r="F13" i="1" s="1"/>
  <c r="E9" i="1"/>
  <c r="F9" i="1" s="1"/>
  <c r="E3" i="1"/>
  <c r="F3" i="1" s="1"/>
  <c r="E8" i="1"/>
  <c r="F8" i="1" s="1"/>
  <c r="E5" i="1"/>
  <c r="F5" i="1" s="1"/>
  <c r="E7" i="1"/>
  <c r="F7" i="1" s="1"/>
  <c r="E4" i="1"/>
  <c r="F4" i="1" s="1"/>
  <c r="E10" i="1"/>
  <c r="F10" i="1" s="1"/>
  <c r="E11" i="1" l="1"/>
  <c r="F11" i="1" s="1"/>
  <c r="H12" i="1" s="1"/>
  <c r="Q5" i="2"/>
  <c r="Q7" i="2"/>
  <c r="H5" i="2" s="1"/>
  <c r="I5" i="2" s="1"/>
  <c r="G5" i="1"/>
  <c r="H5" i="1"/>
  <c r="G3" i="1"/>
  <c r="G10" i="1"/>
  <c r="H10" i="1"/>
  <c r="G7" i="1"/>
  <c r="H7" i="1"/>
  <c r="G13" i="1"/>
  <c r="H13" i="1"/>
  <c r="G8" i="1"/>
  <c r="H8" i="1"/>
  <c r="G4" i="1"/>
  <c r="H4" i="1"/>
  <c r="G9" i="1"/>
  <c r="H9" i="1"/>
  <c r="G12" i="1"/>
  <c r="G6" i="1"/>
  <c r="H6" i="1"/>
  <c r="F2" i="1"/>
  <c r="H3" i="2"/>
  <c r="I3" i="2" s="1"/>
  <c r="H13" i="2"/>
  <c r="I13" i="2" s="1"/>
  <c r="H9" i="2" l="1"/>
  <c r="I9" i="2" s="1"/>
  <c r="H11" i="2"/>
  <c r="I11" i="2" s="1"/>
  <c r="H8" i="2"/>
  <c r="I8" i="2" s="1"/>
  <c r="J8" i="2" s="1"/>
  <c r="H4" i="2"/>
  <c r="I4" i="2" s="1"/>
  <c r="J4" i="2" s="1"/>
  <c r="H7" i="2"/>
  <c r="I7" i="2" s="1"/>
  <c r="K8" i="2" s="1"/>
  <c r="H10" i="2"/>
  <c r="I10" i="2" s="1"/>
  <c r="K10" i="2" s="1"/>
  <c r="H6" i="2"/>
  <c r="I6" i="2" s="1"/>
  <c r="K7" i="2" s="1"/>
  <c r="H11" i="1"/>
  <c r="G11" i="1"/>
  <c r="E15" i="1"/>
  <c r="H12" i="2"/>
  <c r="I12" i="2" s="1"/>
  <c r="J12" i="2" s="1"/>
  <c r="H3" i="1"/>
  <c r="H15" i="1" s="1"/>
  <c r="N15" i="1" s="1"/>
  <c r="F15" i="1"/>
  <c r="Q14" i="1" s="1"/>
  <c r="H2" i="2"/>
  <c r="I2" i="2" s="1"/>
  <c r="K3" i="2" s="1"/>
  <c r="J9" i="2"/>
  <c r="J13" i="2"/>
  <c r="K5" i="2"/>
  <c r="J5" i="2"/>
  <c r="J3" i="2"/>
  <c r="J11" i="2"/>
  <c r="G2" i="1"/>
  <c r="K6" i="2" l="1"/>
  <c r="K4" i="2"/>
  <c r="J6" i="2"/>
  <c r="J7" i="2"/>
  <c r="K9" i="2"/>
  <c r="K11" i="2"/>
  <c r="G15" i="1"/>
  <c r="K13" i="2"/>
  <c r="K12" i="2"/>
  <c r="J10" i="2"/>
  <c r="J2" i="2"/>
  <c r="J15" i="2" s="1"/>
  <c r="I15" i="2"/>
  <c r="Q15" i="2" s="1"/>
  <c r="K15" i="2" l="1"/>
  <c r="N15" i="2"/>
</calcChain>
</file>

<file path=xl/sharedStrings.xml><?xml version="1.0" encoding="utf-8"?>
<sst xmlns="http://schemas.openxmlformats.org/spreadsheetml/2006/main" count="61" uniqueCount="31">
  <si>
    <t>x</t>
  </si>
  <si>
    <t>y</t>
  </si>
  <si>
    <t>x^2</t>
  </si>
  <si>
    <t>xy</t>
  </si>
  <si>
    <t>x^3</t>
  </si>
  <si>
    <t>x^4</t>
  </si>
  <si>
    <t>a1=</t>
  </si>
  <si>
    <t>a2=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</si>
  <si>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</si>
  <si>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</si>
  <si>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</si>
  <si>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</si>
  <si>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</si>
  <si>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</si>
  <si>
    <t>(ei-ei-1)^2</t>
  </si>
  <si>
    <t>d=</t>
  </si>
  <si>
    <t>k=</t>
  </si>
  <si>
    <t>n=</t>
  </si>
  <si>
    <t>d1=</t>
  </si>
  <si>
    <t>d2=</t>
  </si>
  <si>
    <t>xlny</t>
  </si>
  <si>
    <t>lny</t>
  </si>
  <si>
    <t>y эксп</t>
  </si>
  <si>
    <t>с=</t>
  </si>
  <si>
    <t>ε сред=</t>
  </si>
  <si>
    <r>
      <t>S_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=</t>
    </r>
  </si>
  <si>
    <t>t=</t>
  </si>
  <si>
    <t>t_табл=</t>
  </si>
  <si>
    <r>
      <t xml:space="preserve">Т.к. </t>
    </r>
    <r>
      <rPr>
        <sz val="11"/>
        <color theme="1"/>
        <rFont val="Calibri"/>
        <family val="2"/>
        <charset val="204"/>
      </rPr>
      <t>ε_сред</t>
    </r>
    <r>
      <rPr>
        <sz val="11"/>
        <color theme="1"/>
        <rFont val="Times New Roman"/>
        <family val="1"/>
        <charset val="204"/>
      </rPr>
      <t>≈</t>
    </r>
    <r>
      <rPr>
        <sz val="11"/>
        <color theme="1"/>
        <rFont val="Calibri"/>
        <family val="2"/>
      </rPr>
      <t>0, то модель адекватна</t>
    </r>
  </si>
  <si>
    <r>
      <t xml:space="preserve">Т.к. 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Times New Roman"/>
        <family val="1"/>
        <charset val="204"/>
      </rPr>
      <t>≠</t>
    </r>
    <r>
      <rPr>
        <sz val="11"/>
        <color theme="1"/>
        <rFont val="Calibri"/>
        <family val="2"/>
      </rPr>
      <t>0, то определяем t-критерий</t>
    </r>
  </si>
  <si>
    <t>Т.к. t&lt;t_табл, то модель адекватна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</si>
</sst>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5</c:v>
                </c:pt>
                <c:pt idx="1">
                  <c:v>9</c:v>
                </c:pt>
                <c:pt idx="2">
                  <c:v>10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26</c:v>
                </c:pt>
                <c:pt idx="8">
                  <c:v>28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6.3085697572389634</c:v>
                </c:pt>
                <c:pt idx="1">
                  <c:v>9.7042995027785963</c:v>
                </c:pt>
                <c:pt idx="2">
                  <c:v>11.402164375548413</c:v>
                </c:pt>
                <c:pt idx="3">
                  <c:v>13.100029248318229</c:v>
                </c:pt>
                <c:pt idx="4">
                  <c:v>16.495758993857862</c:v>
                </c:pt>
                <c:pt idx="5">
                  <c:v>18.193623866627679</c:v>
                </c:pt>
                <c:pt idx="6">
                  <c:v>21.589353612167312</c:v>
                </c:pt>
                <c:pt idx="7">
                  <c:v>23.287218484937128</c:v>
                </c:pt>
                <c:pt idx="8">
                  <c:v>24.985083357706944</c:v>
                </c:pt>
                <c:pt idx="9">
                  <c:v>28.380813103246577</c:v>
                </c:pt>
                <c:pt idx="10">
                  <c:v>30.078677976016394</c:v>
                </c:pt>
                <c:pt idx="11">
                  <c:v>33.474407721556027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5416"/>
        <c:axId val="373706592"/>
      </c:scatterChart>
      <c:valAx>
        <c:axId val="3737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592"/>
        <c:crosses val="autoZero"/>
        <c:crossBetween val="midCat"/>
      </c:valAx>
      <c:valAx>
        <c:axId val="3737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5</c:v>
                </c:pt>
                <c:pt idx="1">
                  <c:v>9</c:v>
                </c:pt>
                <c:pt idx="2">
                  <c:v>10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26</c:v>
                </c:pt>
                <c:pt idx="8">
                  <c:v>28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3.6600817345360177</c:v>
                </c:pt>
                <c:pt idx="1">
                  <c:v>8.9090693946388768</c:v>
                </c:pt>
                <c:pt idx="2">
                  <c:v>11.334338095991413</c:v>
                </c:pt>
                <c:pt idx="3">
                  <c:v>13.626790044878017</c:v>
                </c:pt>
                <c:pt idx="4">
                  <c:v>17.81324368525344</c:v>
                </c:pt>
                <c:pt idx="5">
                  <c:v>19.707245376742257</c:v>
                </c:pt>
                <c:pt idx="6">
                  <c:v>23.096798502322102</c:v>
                </c:pt>
                <c:pt idx="7">
                  <c:v>24.592349936413129</c:v>
                </c:pt>
                <c:pt idx="8">
                  <c:v>25.955084618038228</c:v>
                </c:pt>
                <c:pt idx="9">
                  <c:v>28.282103723890636</c:v>
                </c:pt>
                <c:pt idx="10">
                  <c:v>29.246388148117944</c:v>
                </c:pt>
                <c:pt idx="11">
                  <c:v>30.776506739174774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7376"/>
        <c:axId val="373707768"/>
      </c:scatterChart>
      <c:valAx>
        <c:axId val="3737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768"/>
        <c:crosses val="autoZero"/>
        <c:crossBetween val="midCat"/>
      </c:valAx>
      <c:valAx>
        <c:axId val="3737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5</c:v>
                </c:pt>
                <c:pt idx="1">
                  <c:v>9</c:v>
                </c:pt>
                <c:pt idx="2">
                  <c:v>10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23</c:v>
                </c:pt>
                <c:pt idx="7">
                  <c:v>26</c:v>
                </c:pt>
                <c:pt idx="8">
                  <c:v>28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C-4BDE-A265-E798AE7B0846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y 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Лист3!$F$2:$F$13</c:f>
              <c:numCache>
                <c:formatCode>General</c:formatCode>
                <c:ptCount val="12"/>
                <c:pt idx="0">
                  <c:v>7.531929630608726</c:v>
                </c:pt>
                <c:pt idx="1">
                  <c:v>9.3063708714395048</c:v>
                </c:pt>
                <c:pt idx="2">
                  <c:v>10.344688238857797</c:v>
                </c:pt>
                <c:pt idx="3">
                  <c:v>11.498851296328167</c:v>
                </c:pt>
                <c:pt idx="4">
                  <c:v>14.2078564202563</c:v>
                </c:pt>
                <c:pt idx="5">
                  <c:v>15.793035463594356</c:v>
                </c:pt>
                <c:pt idx="6">
                  <c:v>19.513703980015425</c:v>
                </c:pt>
                <c:pt idx="7">
                  <c:v>21.690859610819921</c:v>
                </c:pt>
                <c:pt idx="8">
                  <c:v>24.110921798247297</c:v>
                </c:pt>
                <c:pt idx="9">
                  <c:v>29.791194462955939</c:v>
                </c:pt>
                <c:pt idx="10">
                  <c:v>33.11501585738938</c:v>
                </c:pt>
                <c:pt idx="11">
                  <c:v>40.916555796015693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C-4BDE-A265-E798AE7B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03848"/>
        <c:axId val="357010904"/>
      </c:scatterChart>
      <c:valAx>
        <c:axId val="35700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10904"/>
        <c:crosses val="autoZero"/>
        <c:crossBetween val="midCat"/>
      </c:valAx>
      <c:valAx>
        <c:axId val="3570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0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600075</xdr:colOff>
      <xdr:row>7</xdr:row>
      <xdr:rowOff>14287</xdr:rowOff>
    </xdr:from>
    <xdr:ext cx="9928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53400" y="1347787"/>
              <a:ext cx="9928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=2,91+1,7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53400" y="1347787"/>
              <a:ext cx="9928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𝑦=2,91+1,7𝑥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342900</xdr:colOff>
      <xdr:row>8</xdr:row>
      <xdr:rowOff>23812</xdr:rowOff>
    </xdr:from>
    <xdr:ext cx="175593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7559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=−2,12+3,02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−0,07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7559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𝑦=−2,12+3,02𝑥−0,07𝑥^2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12</xdr:col>
      <xdr:colOff>152400</xdr:colOff>
      <xdr:row>36</xdr:row>
      <xdr:rowOff>133349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238125</xdr:colOff>
      <xdr:row>8</xdr:row>
      <xdr:rowOff>23812</xdr:rowOff>
    </xdr:from>
    <xdr:ext cx="82888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8162925" y="1547812"/>
              <a:ext cx="828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=6,1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0,1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8162925" y="1547812"/>
              <a:ext cx="828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𝑦=6,1𝑒^0,1</a:t>
              </a:r>
              <a:r>
                <a:rPr lang="ru-RU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N23" sqref="N23"/>
    </sheetView>
  </sheetViews>
  <sheetFormatPr defaultRowHeight="15" x14ac:dyDescent="0.25"/>
  <cols>
    <col min="6" max="6" width="12.7109375" bestFit="1" customWidth="1"/>
    <col min="14" max="14" width="12.710937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6" t="s">
        <v>9</v>
      </c>
      <c r="G1" s="6" t="s">
        <v>10</v>
      </c>
      <c r="H1" s="2" t="s">
        <v>14</v>
      </c>
      <c r="I1" s="2"/>
      <c r="M1">
        <f>A15</f>
        <v>119</v>
      </c>
      <c r="N1">
        <f>C15</f>
        <v>1465</v>
      </c>
      <c r="P1">
        <f>D15</f>
        <v>2834</v>
      </c>
    </row>
    <row r="2" spans="1:19" x14ac:dyDescent="0.25">
      <c r="A2" s="2">
        <v>2</v>
      </c>
      <c r="B2" s="2">
        <v>5</v>
      </c>
      <c r="C2" s="2">
        <f>A2^2</f>
        <v>4</v>
      </c>
      <c r="D2" s="2">
        <f>A2*B2</f>
        <v>10</v>
      </c>
      <c r="E2" s="2">
        <f>$P$4+$P$5*A2</f>
        <v>6.3085697572389634</v>
      </c>
      <c r="F2" s="2">
        <f>B2-E2</f>
        <v>-1.3085697572389634</v>
      </c>
      <c r="G2" s="2">
        <f>F2^2</f>
        <v>1.7123548095604397</v>
      </c>
      <c r="H2" s="2"/>
      <c r="I2" s="2"/>
      <c r="M2">
        <v>12</v>
      </c>
      <c r="N2">
        <f>A15</f>
        <v>119</v>
      </c>
      <c r="P2">
        <f>B15</f>
        <v>237</v>
      </c>
    </row>
    <row r="3" spans="1:19" x14ac:dyDescent="0.25">
      <c r="A3" s="2">
        <v>4</v>
      </c>
      <c r="B3" s="2">
        <v>9</v>
      </c>
      <c r="C3" s="2">
        <f t="shared" ref="C3:C14" si="0">A3^2</f>
        <v>16</v>
      </c>
      <c r="D3" s="2">
        <f t="shared" ref="D3:D13" si="1">A3*B3</f>
        <v>36</v>
      </c>
      <c r="E3" s="2">
        <f t="shared" ref="E3:E13" si="2">$P$4+$P$5*A3</f>
        <v>9.7042995027785963</v>
      </c>
      <c r="F3" s="2">
        <f t="shared" ref="F3:F13" si="3">B3-E3</f>
        <v>-0.70429950277859632</v>
      </c>
      <c r="G3" s="2">
        <f t="shared" ref="G3:G13" si="4">F3^2</f>
        <v>0.49603778961417799</v>
      </c>
      <c r="H3" s="2">
        <f>(F3-F2)^2</f>
        <v>0.3651425404255968</v>
      </c>
      <c r="I3" s="2"/>
    </row>
    <row r="4" spans="1:19" x14ac:dyDescent="0.25">
      <c r="A4" s="2">
        <v>5</v>
      </c>
      <c r="B4" s="2">
        <v>10</v>
      </c>
      <c r="C4" s="2">
        <f t="shared" si="0"/>
        <v>25</v>
      </c>
      <c r="D4" s="2">
        <f t="shared" si="1"/>
        <v>50</v>
      </c>
      <c r="E4" s="2">
        <f t="shared" si="2"/>
        <v>11.402164375548413</v>
      </c>
      <c r="F4" s="2">
        <f t="shared" si="3"/>
        <v>-1.4021643755484128</v>
      </c>
      <c r="G4" s="2">
        <f t="shared" si="4"/>
        <v>1.9660649360570703</v>
      </c>
      <c r="H4" s="2">
        <f t="shared" ref="H4:H13" si="5">(F4-F3)^2</f>
        <v>0.48701538064603211</v>
      </c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2.9128400116993305</v>
      </c>
    </row>
    <row r="5" spans="1:19" x14ac:dyDescent="0.25">
      <c r="A5" s="2">
        <v>6</v>
      </c>
      <c r="B5" s="2">
        <v>13</v>
      </c>
      <c r="C5" s="2">
        <f t="shared" si="0"/>
        <v>36</v>
      </c>
      <c r="D5" s="2">
        <f t="shared" si="1"/>
        <v>78</v>
      </c>
      <c r="E5" s="2">
        <f t="shared" si="2"/>
        <v>13.100029248318229</v>
      </c>
      <c r="F5" s="2">
        <f t="shared" si="3"/>
        <v>-0.10002924831822924</v>
      </c>
      <c r="G5" s="2">
        <f t="shared" si="4"/>
        <v>1.0005850519109967E-2</v>
      </c>
      <c r="H5" s="2">
        <f t="shared" si="5"/>
        <v>1.6955558895667662</v>
      </c>
      <c r="I5" s="2"/>
      <c r="M5">
        <v>3.5097981866042704E-3</v>
      </c>
      <c r="N5">
        <v>-3.4805498683825681E-2</v>
      </c>
      <c r="O5" s="4" t="s">
        <v>7</v>
      </c>
      <c r="P5">
        <v>1.6978648727698165</v>
      </c>
    </row>
    <row r="6" spans="1:19" x14ac:dyDescent="0.25">
      <c r="A6" s="2">
        <v>8</v>
      </c>
      <c r="B6" s="2">
        <v>17</v>
      </c>
      <c r="C6" s="2">
        <f t="shared" si="0"/>
        <v>64</v>
      </c>
      <c r="D6" s="2">
        <f t="shared" si="1"/>
        <v>136</v>
      </c>
      <c r="E6" s="2">
        <f t="shared" si="2"/>
        <v>16.495758993857862</v>
      </c>
      <c r="F6" s="2">
        <f t="shared" si="3"/>
        <v>0.50424100614213785</v>
      </c>
      <c r="G6" s="2">
        <f t="shared" si="4"/>
        <v>0.25425899227523552</v>
      </c>
      <c r="H6" s="2">
        <f t="shared" si="5"/>
        <v>0.3651425404255968</v>
      </c>
      <c r="I6" s="2"/>
    </row>
    <row r="7" spans="1:19" x14ac:dyDescent="0.25">
      <c r="A7" s="2">
        <v>9</v>
      </c>
      <c r="B7" s="2">
        <v>19</v>
      </c>
      <c r="C7" s="2">
        <f t="shared" si="0"/>
        <v>81</v>
      </c>
      <c r="D7" s="2">
        <f t="shared" si="1"/>
        <v>171</v>
      </c>
      <c r="E7" s="2">
        <f t="shared" si="2"/>
        <v>18.193623866627679</v>
      </c>
      <c r="F7" s="2">
        <f t="shared" si="3"/>
        <v>0.80637613337232139</v>
      </c>
      <c r="G7" s="2">
        <f t="shared" si="4"/>
        <v>0.65024246847249589</v>
      </c>
      <c r="H7" s="2">
        <f t="shared" si="5"/>
        <v>9.1285635106399199E-2</v>
      </c>
      <c r="I7" s="2"/>
    </row>
    <row r="8" spans="1:19" x14ac:dyDescent="0.25">
      <c r="A8" s="2">
        <v>11</v>
      </c>
      <c r="B8" s="2">
        <v>23</v>
      </c>
      <c r="C8" s="2">
        <f t="shared" si="0"/>
        <v>121</v>
      </c>
      <c r="D8" s="2">
        <f t="shared" si="1"/>
        <v>253</v>
      </c>
      <c r="E8" s="2">
        <f t="shared" si="2"/>
        <v>21.589353612167312</v>
      </c>
      <c r="F8" s="2">
        <f t="shared" si="3"/>
        <v>1.4106463878326885</v>
      </c>
      <c r="G8" s="2">
        <f t="shared" si="4"/>
        <v>1.9899232315054118</v>
      </c>
      <c r="H8" s="2">
        <f t="shared" si="5"/>
        <v>0.3651425404255968</v>
      </c>
      <c r="I8" s="2"/>
    </row>
    <row r="9" spans="1:19" x14ac:dyDescent="0.25">
      <c r="A9" s="2">
        <v>12</v>
      </c>
      <c r="B9" s="2">
        <v>26</v>
      </c>
      <c r="C9" s="2">
        <f t="shared" si="0"/>
        <v>144</v>
      </c>
      <c r="D9" s="2">
        <f t="shared" si="1"/>
        <v>312</v>
      </c>
      <c r="E9" s="2">
        <f t="shared" si="2"/>
        <v>23.287218484937128</v>
      </c>
      <c r="F9" s="2">
        <f t="shared" si="3"/>
        <v>2.712781515062872</v>
      </c>
      <c r="G9" s="2">
        <f t="shared" si="4"/>
        <v>7.3591835484668113</v>
      </c>
      <c r="H9" s="2">
        <f t="shared" si="5"/>
        <v>1.6955558895667662</v>
      </c>
      <c r="I9" s="2"/>
    </row>
    <row r="10" spans="1:19" x14ac:dyDescent="0.25">
      <c r="A10" s="2">
        <v>13</v>
      </c>
      <c r="B10" s="2">
        <v>28</v>
      </c>
      <c r="C10" s="2">
        <f t="shared" si="0"/>
        <v>169</v>
      </c>
      <c r="D10" s="2">
        <f t="shared" si="1"/>
        <v>364</v>
      </c>
      <c r="E10" s="2">
        <f t="shared" si="2"/>
        <v>24.985083357706944</v>
      </c>
      <c r="F10" s="2">
        <f t="shared" si="3"/>
        <v>3.0149166422930556</v>
      </c>
      <c r="G10" s="2">
        <f t="shared" si="4"/>
        <v>9.0897223599756316</v>
      </c>
      <c r="H10" s="2">
        <f t="shared" si="5"/>
        <v>9.1285635106399199E-2</v>
      </c>
      <c r="I10" s="2"/>
    </row>
    <row r="11" spans="1:19" x14ac:dyDescent="0.25">
      <c r="A11" s="2">
        <v>15</v>
      </c>
      <c r="B11" s="2">
        <v>28</v>
      </c>
      <c r="C11" s="2">
        <f t="shared" si="0"/>
        <v>225</v>
      </c>
      <c r="D11" s="2">
        <f t="shared" si="1"/>
        <v>420</v>
      </c>
      <c r="E11" s="2">
        <f t="shared" si="2"/>
        <v>28.380813103246577</v>
      </c>
      <c r="F11" s="2">
        <f t="shared" si="3"/>
        <v>-0.38081310324657736</v>
      </c>
      <c r="G11" s="2">
        <f t="shared" si="4"/>
        <v>0.14501861960428838</v>
      </c>
      <c r="H11" s="2">
        <f t="shared" si="5"/>
        <v>11.53098050474266</v>
      </c>
      <c r="I11" s="2"/>
    </row>
    <row r="12" spans="1:19" x14ac:dyDescent="0.25">
      <c r="A12" s="2">
        <v>16</v>
      </c>
      <c r="B12" s="2">
        <v>29</v>
      </c>
      <c r="C12" s="2">
        <f t="shared" si="0"/>
        <v>256</v>
      </c>
      <c r="D12" s="2">
        <f t="shared" si="1"/>
        <v>464</v>
      </c>
      <c r="E12" s="2">
        <f t="shared" si="2"/>
        <v>30.078677976016394</v>
      </c>
      <c r="F12" s="2">
        <f t="shared" si="3"/>
        <v>-1.0786779760163938</v>
      </c>
      <c r="G12" s="2">
        <f t="shared" si="4"/>
        <v>1.1635461759428238</v>
      </c>
      <c r="H12" s="2">
        <f t="shared" si="5"/>
        <v>0.48701538064603211</v>
      </c>
      <c r="I12" s="2"/>
      <c r="P12" s="4" t="s">
        <v>17</v>
      </c>
      <c r="Q12" s="10">
        <v>12</v>
      </c>
      <c r="R12" s="4" t="s">
        <v>18</v>
      </c>
      <c r="S12" s="10">
        <v>0.97</v>
      </c>
    </row>
    <row r="13" spans="1:19" x14ac:dyDescent="0.25">
      <c r="A13" s="2">
        <v>18</v>
      </c>
      <c r="B13" s="2">
        <v>30</v>
      </c>
      <c r="C13" s="2">
        <f t="shared" si="0"/>
        <v>324</v>
      </c>
      <c r="D13" s="2">
        <f t="shared" si="1"/>
        <v>540</v>
      </c>
      <c r="E13" s="2">
        <f t="shared" si="2"/>
        <v>33.474407721556027</v>
      </c>
      <c r="F13" s="2">
        <f t="shared" si="3"/>
        <v>-3.4744077215560267</v>
      </c>
      <c r="G13" s="2">
        <f t="shared" si="4"/>
        <v>12.071509015608141</v>
      </c>
      <c r="H13" s="2">
        <f t="shared" si="5"/>
        <v>5.7395210136633938</v>
      </c>
      <c r="I13" s="5"/>
      <c r="P13" s="4" t="s">
        <v>16</v>
      </c>
      <c r="Q13" s="10">
        <v>1</v>
      </c>
      <c r="R13" s="4" t="s">
        <v>19</v>
      </c>
      <c r="S13" s="10">
        <v>1.33</v>
      </c>
    </row>
    <row r="14" spans="1:19" x14ac:dyDescent="0.25">
      <c r="A14" s="5">
        <v>20</v>
      </c>
      <c r="B14" s="5"/>
      <c r="C14" s="5">
        <f t="shared" si="0"/>
        <v>400</v>
      </c>
      <c r="D14" s="5"/>
      <c r="E14" s="5"/>
      <c r="F14" s="5"/>
      <c r="G14" s="5"/>
      <c r="H14" s="5"/>
      <c r="I14" s="5"/>
      <c r="P14" s="11" t="s">
        <v>24</v>
      </c>
      <c r="Q14" s="10">
        <f>F15/Q12</f>
        <v>-1.0362081563168127E-14</v>
      </c>
      <c r="R14" t="s">
        <v>28</v>
      </c>
    </row>
    <row r="15" spans="1:19" x14ac:dyDescent="0.25">
      <c r="A15" s="3">
        <f>SUM(A2:A13)</f>
        <v>119</v>
      </c>
      <c r="B15" s="3">
        <f>SUM(B2:B14)</f>
        <v>237</v>
      </c>
      <c r="C15" s="3">
        <f>SUM(C2:C13)</f>
        <v>1465</v>
      </c>
      <c r="D15" s="3">
        <f t="shared" ref="D15:G15" si="6">SUM(D2:D14)</f>
        <v>2834</v>
      </c>
      <c r="E15" s="3">
        <f t="shared" si="6"/>
        <v>237.00000000000011</v>
      </c>
      <c r="F15" s="3">
        <f>SUM(F2:F13)</f>
        <v>-1.2434497875801753E-13</v>
      </c>
      <c r="G15" s="3">
        <f t="shared" si="6"/>
        <v>36.907867797601639</v>
      </c>
      <c r="H15" s="9">
        <f>SUM(H3:H13)</f>
        <v>22.91364295032124</v>
      </c>
      <c r="M15" s="4" t="s">
        <v>15</v>
      </c>
      <c r="N15">
        <f>H15/F15</f>
        <v>-184274774737084.5</v>
      </c>
      <c r="P15" s="4"/>
      <c r="Q15" s="10"/>
    </row>
    <row r="16" spans="1:19" x14ac:dyDescent="0.25">
      <c r="P16" s="4"/>
      <c r="Q16" s="10"/>
    </row>
    <row r="17" spans="16:17" x14ac:dyDescent="0.25">
      <c r="P17" s="4"/>
      <c r="Q1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S10" sqref="S10"/>
    </sheetView>
  </sheetViews>
  <sheetFormatPr defaultRowHeight="15" x14ac:dyDescent="0.25"/>
  <cols>
    <col min="11" max="11" width="12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13</v>
      </c>
      <c r="I1" s="6" t="s">
        <v>9</v>
      </c>
      <c r="J1" s="6" t="s">
        <v>10</v>
      </c>
      <c r="K1" s="8" t="s">
        <v>14</v>
      </c>
      <c r="M1">
        <v>12</v>
      </c>
      <c r="N1">
        <f>A15</f>
        <v>119</v>
      </c>
      <c r="O1">
        <f>C15</f>
        <v>1465</v>
      </c>
      <c r="Q1">
        <f>B15</f>
        <v>237</v>
      </c>
    </row>
    <row r="2" spans="1:19" x14ac:dyDescent="0.25">
      <c r="A2" s="2">
        <v>2</v>
      </c>
      <c r="B2" s="2">
        <v>5</v>
      </c>
      <c r="C2" s="2">
        <f>A2^2</f>
        <v>4</v>
      </c>
      <c r="D2" s="2">
        <f>A2*B2</f>
        <v>10</v>
      </c>
      <c r="E2" s="2">
        <f>A2^3</f>
        <v>8</v>
      </c>
      <c r="F2" s="2">
        <f>A2^4</f>
        <v>16</v>
      </c>
      <c r="G2" s="2">
        <f>A2^2*B2</f>
        <v>20</v>
      </c>
      <c r="H2" s="2">
        <f>$Q$5+$Q$6*A2+$Q$7*(A2^2)</f>
        <v>3.6600817345360177</v>
      </c>
      <c r="I2" s="2">
        <f>B2-H2</f>
        <v>1.3399182654639823</v>
      </c>
      <c r="J2">
        <f>I2^2</f>
        <v>1.795380958124007</v>
      </c>
      <c r="M2">
        <f>A15</f>
        <v>119</v>
      </c>
      <c r="N2">
        <f>C15</f>
        <v>1465</v>
      </c>
      <c r="O2">
        <f>E15</f>
        <v>20213</v>
      </c>
      <c r="Q2">
        <f>D15</f>
        <v>2834</v>
      </c>
    </row>
    <row r="3" spans="1:19" x14ac:dyDescent="0.25">
      <c r="A3" s="2">
        <v>4</v>
      </c>
      <c r="B3" s="2">
        <v>9</v>
      </c>
      <c r="C3" s="2">
        <f t="shared" ref="C3:C14" si="0">A3^2</f>
        <v>16</v>
      </c>
      <c r="D3" s="2">
        <f t="shared" ref="D3:D13" si="1">A3*B3</f>
        <v>36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144</v>
      </c>
      <c r="H3" s="2">
        <f t="shared" ref="H3:H13" si="5">$Q$5+$Q$6*A3+$Q$7*(A3^2)</f>
        <v>8.9090693946388768</v>
      </c>
      <c r="I3" s="2">
        <f t="shared" ref="I3:I13" si="6">B3-H3</f>
        <v>9.0930605361123185E-2</v>
      </c>
      <c r="J3">
        <f t="shared" ref="J3:J13" si="7">I3^2</f>
        <v>8.2683749913403243E-3</v>
      </c>
      <c r="K3">
        <f>(I3-I2)^2</f>
        <v>1.5599701750892152</v>
      </c>
      <c r="M3">
        <f>C15</f>
        <v>1465</v>
      </c>
      <c r="N3">
        <f>E15</f>
        <v>20213</v>
      </c>
      <c r="O3">
        <f>F15</f>
        <v>297925</v>
      </c>
      <c r="Q3">
        <f>G15</f>
        <v>38212</v>
      </c>
    </row>
    <row r="4" spans="1:19" x14ac:dyDescent="0.25">
      <c r="A4" s="2">
        <v>5</v>
      </c>
      <c r="B4" s="2">
        <v>10</v>
      </c>
      <c r="C4" s="2">
        <f t="shared" si="0"/>
        <v>25</v>
      </c>
      <c r="D4" s="2">
        <f t="shared" si="1"/>
        <v>50</v>
      </c>
      <c r="E4" s="2">
        <f t="shared" si="2"/>
        <v>125</v>
      </c>
      <c r="F4" s="2">
        <f t="shared" si="3"/>
        <v>625</v>
      </c>
      <c r="G4" s="2">
        <f t="shared" si="4"/>
        <v>250</v>
      </c>
      <c r="H4" s="2">
        <f t="shared" si="5"/>
        <v>11.334338095991413</v>
      </c>
      <c r="I4" s="2">
        <f t="shared" si="6"/>
        <v>-1.3343380959914128</v>
      </c>
      <c r="J4">
        <f t="shared" si="7"/>
        <v>1.7804581544139888</v>
      </c>
      <c r="K4">
        <f t="shared" ref="K4:K13" si="8">(I4-I3)^2</f>
        <v>2.0313908710551445</v>
      </c>
      <c r="O4" s="4"/>
    </row>
    <row r="5" spans="1:19" x14ac:dyDescent="0.25">
      <c r="A5" s="2">
        <v>6</v>
      </c>
      <c r="B5" s="2">
        <v>13</v>
      </c>
      <c r="C5" s="2">
        <f t="shared" si="0"/>
        <v>36</v>
      </c>
      <c r="D5" s="2">
        <f t="shared" si="1"/>
        <v>78</v>
      </c>
      <c r="E5" s="2">
        <f t="shared" si="2"/>
        <v>216</v>
      </c>
      <c r="F5" s="2">
        <f t="shared" si="3"/>
        <v>1296</v>
      </c>
      <c r="G5" s="2">
        <f t="shared" si="4"/>
        <v>468</v>
      </c>
      <c r="H5" s="2">
        <f t="shared" si="5"/>
        <v>13.626790044878017</v>
      </c>
      <c r="I5" s="2">
        <f t="shared" si="6"/>
        <v>-0.62679004487801748</v>
      </c>
      <c r="J5">
        <f t="shared" si="7"/>
        <v>0.39286576035818715</v>
      </c>
      <c r="K5">
        <f t="shared" si="8"/>
        <v>0.50062424463436395</v>
      </c>
      <c r="M5">
        <f t="array" ref="M5:O7">MINVERSE(M1:O3)</f>
        <v>1.4477070859433427</v>
      </c>
      <c r="N5">
        <v>-0.30314301799978638</v>
      </c>
      <c r="O5" s="4">
        <v>1.3448146150617391E-2</v>
      </c>
      <c r="P5" s="4" t="s">
        <v>6</v>
      </c>
      <c r="Q5">
        <f t="array" ref="Q5:Q7">MMULT(M5:O7,Q1:Q3)</f>
        <v>-2.1201729354305598</v>
      </c>
    </row>
    <row r="6" spans="1:19" x14ac:dyDescent="0.25">
      <c r="A6" s="2">
        <v>8</v>
      </c>
      <c r="B6" s="2">
        <v>17</v>
      </c>
      <c r="C6" s="2">
        <f t="shared" si="0"/>
        <v>64</v>
      </c>
      <c r="D6" s="2">
        <f t="shared" si="1"/>
        <v>136</v>
      </c>
      <c r="E6" s="2">
        <f t="shared" si="2"/>
        <v>512</v>
      </c>
      <c r="F6" s="2">
        <f t="shared" si="3"/>
        <v>4096</v>
      </c>
      <c r="G6" s="2">
        <f t="shared" si="4"/>
        <v>1088</v>
      </c>
      <c r="H6" s="2">
        <f t="shared" si="5"/>
        <v>17.81324368525344</v>
      </c>
      <c r="I6" s="2">
        <f t="shared" si="6"/>
        <v>-0.81324368525343971</v>
      </c>
      <c r="J6">
        <f t="shared" si="7"/>
        <v>0.66136529160459567</v>
      </c>
      <c r="K6">
        <f t="shared" si="8"/>
        <v>3.4764960009247281E-2</v>
      </c>
      <c r="M6">
        <v>-0.30314301799978655</v>
      </c>
      <c r="N6">
        <v>7.4157037345201932E-2</v>
      </c>
      <c r="O6">
        <v>-3.5405946949362407E-3</v>
      </c>
      <c r="P6" s="4" t="s">
        <v>7</v>
      </c>
      <c r="Q6">
        <v>3.0229440874492184</v>
      </c>
    </row>
    <row r="7" spans="1:19" x14ac:dyDescent="0.25">
      <c r="A7" s="2">
        <v>9</v>
      </c>
      <c r="B7" s="2">
        <v>19</v>
      </c>
      <c r="C7" s="2">
        <f t="shared" si="0"/>
        <v>81</v>
      </c>
      <c r="D7" s="2">
        <f t="shared" si="1"/>
        <v>171</v>
      </c>
      <c r="E7" s="2">
        <f t="shared" si="2"/>
        <v>729</v>
      </c>
      <c r="F7" s="2">
        <f t="shared" si="3"/>
        <v>6561</v>
      </c>
      <c r="G7" s="2">
        <f t="shared" si="4"/>
        <v>1539</v>
      </c>
      <c r="H7" s="2">
        <f t="shared" si="5"/>
        <v>19.707245376742257</v>
      </c>
      <c r="I7" s="2">
        <f t="shared" si="6"/>
        <v>-0.70724537674225729</v>
      </c>
      <c r="J7">
        <f t="shared" si="7"/>
        <v>0.50019602292329746</v>
      </c>
      <c r="K7">
        <f t="shared" si="8"/>
        <v>1.1235641407231807E-2</v>
      </c>
      <c r="M7">
        <v>1.3448146150617398E-2</v>
      </c>
      <c r="N7">
        <v>-3.5405946949362411E-3</v>
      </c>
      <c r="O7">
        <v>1.7744233098293782E-4</v>
      </c>
      <c r="P7" s="4" t="s">
        <v>12</v>
      </c>
      <c r="Q7">
        <v>-6.6408376232964805E-2</v>
      </c>
    </row>
    <row r="8" spans="1:19" x14ac:dyDescent="0.25">
      <c r="A8" s="2">
        <v>11</v>
      </c>
      <c r="B8" s="2">
        <v>23</v>
      </c>
      <c r="C8" s="2">
        <f t="shared" si="0"/>
        <v>121</v>
      </c>
      <c r="D8" s="2">
        <f t="shared" si="1"/>
        <v>253</v>
      </c>
      <c r="E8" s="2">
        <f t="shared" si="2"/>
        <v>1331</v>
      </c>
      <c r="F8" s="2">
        <f t="shared" si="3"/>
        <v>14641</v>
      </c>
      <c r="G8" s="2">
        <f t="shared" si="4"/>
        <v>2783</v>
      </c>
      <c r="H8" s="2">
        <f t="shared" si="5"/>
        <v>23.096798502322102</v>
      </c>
      <c r="I8" s="2">
        <f t="shared" si="6"/>
        <v>-9.6798502322101854E-2</v>
      </c>
      <c r="J8">
        <f t="shared" si="7"/>
        <v>9.3699500518019587E-3</v>
      </c>
      <c r="K8">
        <f t="shared" si="8"/>
        <v>0.37264538648933704</v>
      </c>
    </row>
    <row r="9" spans="1:19" x14ac:dyDescent="0.25">
      <c r="A9" s="2">
        <v>12</v>
      </c>
      <c r="B9" s="2">
        <v>26</v>
      </c>
      <c r="C9" s="2">
        <f t="shared" si="0"/>
        <v>144</v>
      </c>
      <c r="D9" s="2">
        <f t="shared" si="1"/>
        <v>312</v>
      </c>
      <c r="E9" s="2">
        <f t="shared" si="2"/>
        <v>1728</v>
      </c>
      <c r="F9" s="2">
        <f t="shared" si="3"/>
        <v>20736</v>
      </c>
      <c r="G9" s="2">
        <f t="shared" si="4"/>
        <v>3744</v>
      </c>
      <c r="H9" s="2">
        <f t="shared" si="5"/>
        <v>24.592349936413129</v>
      </c>
      <c r="I9" s="2">
        <f t="shared" si="6"/>
        <v>1.4076500635868712</v>
      </c>
      <c r="J9">
        <f t="shared" si="7"/>
        <v>1.9814787015161224</v>
      </c>
      <c r="K9">
        <f t="shared" si="8"/>
        <v>2.2633654874655655</v>
      </c>
      <c r="P9" s="4"/>
    </row>
    <row r="10" spans="1:19" x14ac:dyDescent="0.25">
      <c r="A10" s="2">
        <v>13</v>
      </c>
      <c r="B10" s="2">
        <v>28</v>
      </c>
      <c r="C10" s="2">
        <f t="shared" si="0"/>
        <v>169</v>
      </c>
      <c r="D10" s="2">
        <f t="shared" si="1"/>
        <v>364</v>
      </c>
      <c r="E10" s="2">
        <f t="shared" si="2"/>
        <v>2197</v>
      </c>
      <c r="F10" s="2">
        <f t="shared" si="3"/>
        <v>28561</v>
      </c>
      <c r="G10" s="2">
        <f t="shared" si="4"/>
        <v>4732</v>
      </c>
      <c r="H10" s="2">
        <f t="shared" si="5"/>
        <v>25.955084618038228</v>
      </c>
      <c r="I10" s="2">
        <f t="shared" si="6"/>
        <v>2.044915381961772</v>
      </c>
      <c r="J10">
        <f t="shared" si="7"/>
        <v>4.1816789193838604</v>
      </c>
      <c r="K10">
        <f t="shared" si="8"/>
        <v>0.40610708600346374</v>
      </c>
    </row>
    <row r="11" spans="1:19" x14ac:dyDescent="0.25">
      <c r="A11" s="2">
        <v>15</v>
      </c>
      <c r="B11" s="2">
        <v>28</v>
      </c>
      <c r="C11" s="2">
        <f t="shared" si="0"/>
        <v>225</v>
      </c>
      <c r="D11" s="2">
        <f t="shared" si="1"/>
        <v>420</v>
      </c>
      <c r="E11" s="2">
        <f t="shared" si="2"/>
        <v>3375</v>
      </c>
      <c r="F11" s="2">
        <f t="shared" si="3"/>
        <v>50625</v>
      </c>
      <c r="G11" s="2">
        <f t="shared" si="4"/>
        <v>6300</v>
      </c>
      <c r="H11" s="2">
        <f t="shared" si="5"/>
        <v>28.282103723890636</v>
      </c>
      <c r="I11" s="2">
        <f t="shared" si="6"/>
        <v>-0.28210372389063565</v>
      </c>
      <c r="J11">
        <f t="shared" si="7"/>
        <v>7.9582511032964001E-2</v>
      </c>
      <c r="K11">
        <f t="shared" si="8"/>
        <v>5.415017919002139</v>
      </c>
    </row>
    <row r="12" spans="1:19" x14ac:dyDescent="0.25">
      <c r="A12" s="2">
        <v>16</v>
      </c>
      <c r="B12" s="2">
        <v>29</v>
      </c>
      <c r="C12" s="2">
        <f t="shared" si="0"/>
        <v>256</v>
      </c>
      <c r="D12" s="2">
        <f t="shared" si="1"/>
        <v>464</v>
      </c>
      <c r="E12" s="2">
        <f t="shared" si="2"/>
        <v>4096</v>
      </c>
      <c r="F12" s="2">
        <f t="shared" si="3"/>
        <v>65536</v>
      </c>
      <c r="G12" s="2">
        <f t="shared" si="4"/>
        <v>7424</v>
      </c>
      <c r="H12" s="2">
        <f t="shared" si="5"/>
        <v>29.246388148117944</v>
      </c>
      <c r="I12" s="2">
        <f t="shared" si="6"/>
        <v>-0.24638814811794418</v>
      </c>
      <c r="J12">
        <f t="shared" si="7"/>
        <v>6.0707119532990003E-2</v>
      </c>
      <c r="K12">
        <f t="shared" si="8"/>
        <v>1.2756023527748656E-3</v>
      </c>
    </row>
    <row r="13" spans="1:19" x14ac:dyDescent="0.25">
      <c r="A13" s="2">
        <v>18</v>
      </c>
      <c r="B13" s="2">
        <v>30</v>
      </c>
      <c r="C13" s="2">
        <f t="shared" si="0"/>
        <v>324</v>
      </c>
      <c r="D13" s="2">
        <f t="shared" si="1"/>
        <v>540</v>
      </c>
      <c r="E13" s="2">
        <f t="shared" si="2"/>
        <v>5832</v>
      </c>
      <c r="F13" s="2">
        <f t="shared" si="3"/>
        <v>104976</v>
      </c>
      <c r="G13" s="2">
        <f t="shared" si="4"/>
        <v>9720</v>
      </c>
      <c r="H13" s="2">
        <f t="shared" si="5"/>
        <v>30.776506739174774</v>
      </c>
      <c r="I13" s="2">
        <f t="shared" si="6"/>
        <v>-0.7765067391747742</v>
      </c>
      <c r="J13">
        <f t="shared" si="7"/>
        <v>0.60296271598384077</v>
      </c>
      <c r="K13">
        <f t="shared" si="8"/>
        <v>0.2810257205840786</v>
      </c>
      <c r="P13" s="4" t="s">
        <v>17</v>
      </c>
      <c r="Q13" s="10">
        <v>12</v>
      </c>
      <c r="R13" s="4" t="s">
        <v>18</v>
      </c>
      <c r="S13" s="10">
        <v>0.97</v>
      </c>
    </row>
    <row r="14" spans="1:19" x14ac:dyDescent="0.25">
      <c r="A14" s="5">
        <v>20</v>
      </c>
      <c r="B14" s="5"/>
      <c r="C14" s="5">
        <f t="shared" si="0"/>
        <v>400</v>
      </c>
      <c r="D14" s="5"/>
      <c r="E14" s="5">
        <f t="shared" si="2"/>
        <v>8000</v>
      </c>
      <c r="F14" s="5">
        <f t="shared" si="3"/>
        <v>160000</v>
      </c>
      <c r="G14" s="5"/>
      <c r="H14" s="5"/>
      <c r="I14" s="5"/>
      <c r="J14" s="7"/>
      <c r="P14" s="4" t="s">
        <v>16</v>
      </c>
      <c r="Q14" s="10">
        <v>1</v>
      </c>
      <c r="R14" s="4" t="s">
        <v>19</v>
      </c>
      <c r="S14" s="10">
        <v>1.33</v>
      </c>
    </row>
    <row r="15" spans="1:19" x14ac:dyDescent="0.25">
      <c r="A15" s="1">
        <f>SUM(A2:A13)</f>
        <v>119</v>
      </c>
      <c r="B15" s="1">
        <f>SUM(B2:B14)</f>
        <v>237</v>
      </c>
      <c r="C15" s="1">
        <f>SUM(C2:C13)</f>
        <v>1465</v>
      </c>
      <c r="D15" s="1">
        <f t="shared" ref="D15:G15" si="9">SUM(D2:D14)</f>
        <v>2834</v>
      </c>
      <c r="E15" s="1">
        <f>SUM(E2:E13)</f>
        <v>20213</v>
      </c>
      <c r="F15" s="1">
        <f>SUM(F2:F13)</f>
        <v>297925</v>
      </c>
      <c r="G15" s="1">
        <f t="shared" si="9"/>
        <v>38212</v>
      </c>
      <c r="H15" s="1"/>
      <c r="I15" s="1">
        <f>SUM(I2:I13)</f>
        <v>3.1654678878112463E-12</v>
      </c>
      <c r="J15" s="1">
        <f>SUM(J2:J13)</f>
        <v>12.054314479916997</v>
      </c>
      <c r="K15" s="1">
        <f>SUM(K3:K13)</f>
        <v>12.877423094092562</v>
      </c>
      <c r="M15" s="4" t="s">
        <v>15</v>
      </c>
      <c r="N15">
        <f>K15/J15</f>
        <v>1.0682833200964601</v>
      </c>
      <c r="P15" s="11" t="s">
        <v>24</v>
      </c>
      <c r="Q15" s="10">
        <f>I15/Q13</f>
        <v>2.6378899065093719E-13</v>
      </c>
      <c r="R15" t="s">
        <v>28</v>
      </c>
    </row>
    <row r="16" spans="1:19" x14ac:dyDescent="0.25">
      <c r="P16" s="4"/>
      <c r="Q16" s="10"/>
    </row>
    <row r="17" spans="16:17" x14ac:dyDescent="0.25">
      <c r="P17" s="4"/>
      <c r="Q17" s="10"/>
    </row>
    <row r="18" spans="16:17" x14ac:dyDescent="0.25">
      <c r="P18" s="4"/>
      <c r="Q18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P24" sqref="P24"/>
    </sheetView>
  </sheetViews>
  <sheetFormatPr defaultRowHeight="15" x14ac:dyDescent="0.25"/>
  <cols>
    <col min="14" max="14" width="12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6" t="s">
        <v>22</v>
      </c>
      <c r="G1" s="6" t="s">
        <v>9</v>
      </c>
      <c r="H1" s="6" t="s">
        <v>10</v>
      </c>
      <c r="I1" s="8" t="s">
        <v>14</v>
      </c>
      <c r="M1">
        <f>Q12</f>
        <v>12</v>
      </c>
      <c r="N1">
        <f>A15</f>
        <v>119</v>
      </c>
      <c r="P1">
        <f>D15</f>
        <v>34.278342249398229</v>
      </c>
    </row>
    <row r="2" spans="1:21" x14ac:dyDescent="0.25">
      <c r="A2" s="2">
        <v>2</v>
      </c>
      <c r="B2" s="2">
        <v>5</v>
      </c>
      <c r="C2" s="2">
        <f>A2^2</f>
        <v>4</v>
      </c>
      <c r="D2" s="2">
        <f>LN(B2)</f>
        <v>1.6094379124341003</v>
      </c>
      <c r="E2" s="2">
        <f>A2*D2</f>
        <v>3.2188758248682006</v>
      </c>
      <c r="F2" s="2">
        <f>$P$7*EXP($P$5*A2)</f>
        <v>7.531929630608726</v>
      </c>
      <c r="G2" s="2">
        <f>B2-F2</f>
        <v>-2.531929630608726</v>
      </c>
      <c r="H2" s="2">
        <f>G2^2</f>
        <v>6.4106676543544401</v>
      </c>
      <c r="I2" s="2"/>
      <c r="M2">
        <f>A15</f>
        <v>119</v>
      </c>
      <c r="N2">
        <f>C15</f>
        <v>1465</v>
      </c>
      <c r="P2">
        <f>E15</f>
        <v>370.06366057498673</v>
      </c>
    </row>
    <row r="3" spans="1:21" x14ac:dyDescent="0.25">
      <c r="A3" s="2">
        <v>4</v>
      </c>
      <c r="B3" s="2">
        <v>9</v>
      </c>
      <c r="C3" s="2">
        <f t="shared" ref="C3:C14" si="0">A3^2</f>
        <v>16</v>
      </c>
      <c r="D3" s="2">
        <f t="shared" ref="D3:D13" si="1">LN(B3)</f>
        <v>2.1972245773362196</v>
      </c>
      <c r="E3" s="2">
        <f t="shared" ref="E3:E13" si="2">A3*D3</f>
        <v>8.7888983093448783</v>
      </c>
      <c r="F3" s="2">
        <f t="shared" ref="F3:F13" si="3">$P$7*EXP($P$5*A3)</f>
        <v>9.3063708714395048</v>
      </c>
      <c r="G3" s="2">
        <f t="shared" ref="G3:G13" si="4">B3-F3</f>
        <v>-0.30637087143950481</v>
      </c>
      <c r="H3" s="2">
        <f t="shared" ref="H3:H13" si="5">G3^2</f>
        <v>9.3863110866601582E-2</v>
      </c>
      <c r="I3" s="2">
        <f>(G3-G2)^2</f>
        <v>4.9531117905148436</v>
      </c>
    </row>
    <row r="4" spans="1:21" x14ac:dyDescent="0.25">
      <c r="A4" s="2">
        <v>5</v>
      </c>
      <c r="B4" s="2">
        <v>10</v>
      </c>
      <c r="C4" s="2">
        <f t="shared" si="0"/>
        <v>25</v>
      </c>
      <c r="D4" s="2">
        <f t="shared" si="1"/>
        <v>2.3025850929940459</v>
      </c>
      <c r="E4" s="2">
        <f t="shared" si="2"/>
        <v>11.51292546497023</v>
      </c>
      <c r="F4" s="2">
        <f t="shared" si="3"/>
        <v>10.344688238857797</v>
      </c>
      <c r="G4" s="2">
        <f t="shared" si="4"/>
        <v>-0.3446882388577972</v>
      </c>
      <c r="H4" s="2">
        <f t="shared" si="5"/>
        <v>0.11880998200688986</v>
      </c>
      <c r="I4" s="2">
        <f t="shared" ref="I4:I13" si="6">(G4-G3)^2</f>
        <v>1.4682206458684153E-3</v>
      </c>
      <c r="M4">
        <f t="array" ref="M4:N5">MINVERSE(M1:N2)</f>
        <v>0.42848786194793803</v>
      </c>
      <c r="N4">
        <v>-3.4805498683825681E-2</v>
      </c>
      <c r="O4" s="4" t="s">
        <v>23</v>
      </c>
      <c r="P4">
        <f t="array" ref="P4:P5">MMULT(M4:N5,P1:P2)</f>
        <v>1.8076033304899042</v>
      </c>
      <c r="U4" s="4"/>
    </row>
    <row r="5" spans="1:21" x14ac:dyDescent="0.25">
      <c r="A5" s="2">
        <v>6</v>
      </c>
      <c r="B5" s="2">
        <v>13</v>
      </c>
      <c r="C5" s="2">
        <f t="shared" si="0"/>
        <v>36</v>
      </c>
      <c r="D5" s="2">
        <f t="shared" si="1"/>
        <v>2.5649493574615367</v>
      </c>
      <c r="E5" s="2">
        <f t="shared" si="2"/>
        <v>15.389696144769221</v>
      </c>
      <c r="F5" s="2">
        <f t="shared" si="3"/>
        <v>11.498851296328167</v>
      </c>
      <c r="G5" s="2">
        <f t="shared" si="4"/>
        <v>1.5011487036718325</v>
      </c>
      <c r="H5" s="2">
        <f t="shared" si="5"/>
        <v>2.2534474305356231</v>
      </c>
      <c r="I5" s="2">
        <f t="shared" si="6"/>
        <v>3.4071140184071314</v>
      </c>
      <c r="M5">
        <v>-3.4805498683825681E-2</v>
      </c>
      <c r="N5">
        <v>3.5097981866042704E-3</v>
      </c>
      <c r="O5" s="4" t="s">
        <v>7</v>
      </c>
      <c r="P5">
        <v>0.10577396876907041</v>
      </c>
      <c r="U5" s="4"/>
    </row>
    <row r="6" spans="1:21" x14ac:dyDescent="0.25">
      <c r="A6" s="2">
        <v>8</v>
      </c>
      <c r="B6" s="2">
        <v>17</v>
      </c>
      <c r="C6" s="2">
        <f t="shared" si="0"/>
        <v>64</v>
      </c>
      <c r="D6" s="2">
        <f t="shared" si="1"/>
        <v>2.8332133440562162</v>
      </c>
      <c r="E6" s="2">
        <f t="shared" si="2"/>
        <v>22.665706752449729</v>
      </c>
      <c r="F6" s="2">
        <f t="shared" si="3"/>
        <v>14.2078564202563</v>
      </c>
      <c r="G6" s="2">
        <f t="shared" si="4"/>
        <v>2.7921435797436995</v>
      </c>
      <c r="H6" s="2">
        <f t="shared" si="5"/>
        <v>7.7960657699039606</v>
      </c>
      <c r="I6" s="2">
        <f t="shared" si="6"/>
        <v>1.6666677700438153</v>
      </c>
    </row>
    <row r="7" spans="1:21" x14ac:dyDescent="0.25">
      <c r="A7" s="2">
        <v>9</v>
      </c>
      <c r="B7" s="2">
        <v>19</v>
      </c>
      <c r="C7" s="2">
        <f t="shared" si="0"/>
        <v>81</v>
      </c>
      <c r="D7" s="2">
        <f t="shared" si="1"/>
        <v>2.9444389791664403</v>
      </c>
      <c r="E7" s="2">
        <f t="shared" si="2"/>
        <v>26.499950812497964</v>
      </c>
      <c r="F7" s="2">
        <f t="shared" si="3"/>
        <v>15.793035463594356</v>
      </c>
      <c r="G7" s="2">
        <f t="shared" si="4"/>
        <v>3.2069645364056445</v>
      </c>
      <c r="H7" s="2">
        <f t="shared" si="5"/>
        <v>10.284621537763471</v>
      </c>
      <c r="I7" s="2">
        <f t="shared" si="6"/>
        <v>0.17207642608593121</v>
      </c>
      <c r="O7" s="4" t="s">
        <v>6</v>
      </c>
      <c r="P7">
        <f>EXP(P4)</f>
        <v>6.0958202444458074</v>
      </c>
      <c r="U7" s="4"/>
    </row>
    <row r="8" spans="1:21" x14ac:dyDescent="0.25">
      <c r="A8" s="2">
        <v>11</v>
      </c>
      <c r="B8" s="2">
        <v>23</v>
      </c>
      <c r="C8" s="2">
        <f t="shared" si="0"/>
        <v>121</v>
      </c>
      <c r="D8" s="2">
        <f t="shared" si="1"/>
        <v>3.1354942159291497</v>
      </c>
      <c r="E8" s="2">
        <f t="shared" si="2"/>
        <v>34.490436375220646</v>
      </c>
      <c r="F8" s="2">
        <f t="shared" si="3"/>
        <v>19.513703980015425</v>
      </c>
      <c r="G8" s="2">
        <f t="shared" si="4"/>
        <v>3.4862960199845752</v>
      </c>
      <c r="H8" s="2">
        <f t="shared" si="5"/>
        <v>12.154259938960289</v>
      </c>
      <c r="I8" s="2">
        <f t="shared" si="6"/>
        <v>7.8026077718406417E-2</v>
      </c>
    </row>
    <row r="9" spans="1:21" x14ac:dyDescent="0.25">
      <c r="A9" s="2">
        <v>12</v>
      </c>
      <c r="B9" s="2">
        <v>26</v>
      </c>
      <c r="C9" s="2">
        <f t="shared" si="0"/>
        <v>144</v>
      </c>
      <c r="D9" s="2">
        <f t="shared" si="1"/>
        <v>3.2580965380214821</v>
      </c>
      <c r="E9" s="2">
        <f t="shared" si="2"/>
        <v>39.097158456257787</v>
      </c>
      <c r="F9" s="2">
        <f t="shared" si="3"/>
        <v>21.690859610819921</v>
      </c>
      <c r="G9" s="2">
        <f t="shared" si="4"/>
        <v>4.3091403891800795</v>
      </c>
      <c r="H9" s="2">
        <f t="shared" si="5"/>
        <v>18.568690893663046</v>
      </c>
      <c r="I9" s="2">
        <f t="shared" si="6"/>
        <v>0.67707285591674737</v>
      </c>
    </row>
    <row r="10" spans="1:21" x14ac:dyDescent="0.25">
      <c r="A10" s="2">
        <v>13</v>
      </c>
      <c r="B10" s="2">
        <v>28</v>
      </c>
      <c r="C10" s="2">
        <f t="shared" si="0"/>
        <v>169</v>
      </c>
      <c r="D10" s="2">
        <f t="shared" si="1"/>
        <v>3.3322045101752038</v>
      </c>
      <c r="E10" s="2">
        <f t="shared" si="2"/>
        <v>43.318658632277646</v>
      </c>
      <c r="F10" s="2">
        <f t="shared" si="3"/>
        <v>24.110921798247297</v>
      </c>
      <c r="G10" s="2">
        <f t="shared" si="4"/>
        <v>3.889078201752703</v>
      </c>
      <c r="H10" s="2">
        <f t="shared" si="5"/>
        <v>15.124929259348038</v>
      </c>
      <c r="I10" s="2">
        <f t="shared" si="6"/>
        <v>0.17645224130627232</v>
      </c>
    </row>
    <row r="11" spans="1:21" x14ac:dyDescent="0.25">
      <c r="A11" s="2">
        <v>15</v>
      </c>
      <c r="B11" s="2">
        <v>28</v>
      </c>
      <c r="C11" s="2">
        <f t="shared" si="0"/>
        <v>225</v>
      </c>
      <c r="D11" s="2">
        <f t="shared" si="1"/>
        <v>3.3322045101752038</v>
      </c>
      <c r="E11" s="2">
        <f t="shared" si="2"/>
        <v>49.983067652628058</v>
      </c>
      <c r="F11" s="2">
        <f t="shared" si="3"/>
        <v>29.791194462955939</v>
      </c>
      <c r="G11" s="2">
        <f t="shared" si="4"/>
        <v>-1.7911944629559393</v>
      </c>
      <c r="H11" s="2">
        <f t="shared" si="5"/>
        <v>3.2083776041240157</v>
      </c>
      <c r="I11" s="2">
        <f t="shared" si="6"/>
        <v>32.265497545436219</v>
      </c>
    </row>
    <row r="12" spans="1:21" x14ac:dyDescent="0.25">
      <c r="A12" s="2">
        <v>16</v>
      </c>
      <c r="B12" s="2">
        <v>29</v>
      </c>
      <c r="C12" s="2">
        <f t="shared" si="0"/>
        <v>256</v>
      </c>
      <c r="D12" s="2">
        <f t="shared" si="1"/>
        <v>3.3672958299864741</v>
      </c>
      <c r="E12" s="2">
        <f t="shared" si="2"/>
        <v>53.876733279783586</v>
      </c>
      <c r="F12" s="2">
        <f t="shared" si="3"/>
        <v>33.11501585738938</v>
      </c>
      <c r="G12" s="2">
        <f t="shared" si="4"/>
        <v>-4.1150158573893805</v>
      </c>
      <c r="H12" s="2">
        <f t="shared" si="5"/>
        <v>16.933355506566059</v>
      </c>
      <c r="I12" s="2">
        <f t="shared" si="6"/>
        <v>5.4001458732265828</v>
      </c>
      <c r="P12" s="4" t="s">
        <v>17</v>
      </c>
      <c r="Q12" s="10">
        <v>12</v>
      </c>
      <c r="R12" s="4" t="s">
        <v>18</v>
      </c>
      <c r="S12" s="10">
        <v>0.97</v>
      </c>
    </row>
    <row r="13" spans="1:21" x14ac:dyDescent="0.25">
      <c r="A13" s="2">
        <v>18</v>
      </c>
      <c r="B13" s="2">
        <v>30</v>
      </c>
      <c r="C13" s="2">
        <f t="shared" si="0"/>
        <v>324</v>
      </c>
      <c r="D13" s="2">
        <f t="shared" si="1"/>
        <v>3.4011973816621555</v>
      </c>
      <c r="E13" s="2">
        <f t="shared" si="2"/>
        <v>61.221552869918796</v>
      </c>
      <c r="F13" s="2">
        <f t="shared" si="3"/>
        <v>40.916555796015693</v>
      </c>
      <c r="G13" s="2">
        <f t="shared" si="4"/>
        <v>-10.916555796015693</v>
      </c>
      <c r="H13" s="2">
        <f t="shared" si="5"/>
        <v>119.17119044752383</v>
      </c>
      <c r="I13" s="2">
        <f t="shared" si="6"/>
        <v>46.260945536728826</v>
      </c>
      <c r="P13" s="4" t="s">
        <v>16</v>
      </c>
      <c r="Q13" s="10">
        <v>1</v>
      </c>
      <c r="R13" s="4" t="s">
        <v>19</v>
      </c>
      <c r="S13" s="10">
        <v>1.33</v>
      </c>
    </row>
    <row r="14" spans="1:21" x14ac:dyDescent="0.25">
      <c r="A14" s="5">
        <v>20</v>
      </c>
      <c r="B14" s="5"/>
      <c r="C14" s="5">
        <f t="shared" si="0"/>
        <v>400</v>
      </c>
      <c r="D14" s="5"/>
      <c r="E14" s="5"/>
      <c r="F14" s="5"/>
      <c r="G14" s="5"/>
      <c r="H14" s="5"/>
      <c r="I14" s="5"/>
      <c r="P14" s="11" t="s">
        <v>24</v>
      </c>
      <c r="Q14" s="10">
        <f>G15/Q12</f>
        <v>-6.8415285544042234E-2</v>
      </c>
    </row>
    <row r="15" spans="1:21" x14ac:dyDescent="0.25">
      <c r="A15" s="3">
        <f>SUM(A2:A13)</f>
        <v>119</v>
      </c>
      <c r="B15" s="3">
        <f>SUM(B2:B14)</f>
        <v>237</v>
      </c>
      <c r="C15" s="3">
        <f>SUM(C2:C13)</f>
        <v>1465</v>
      </c>
      <c r="D15" s="3">
        <f t="shared" ref="D15" si="7">SUM(D2:D14)</f>
        <v>34.278342249398229</v>
      </c>
      <c r="E15" s="3">
        <f>SUM(E2:E13)</f>
        <v>370.06366057498673</v>
      </c>
      <c r="F15" s="3"/>
      <c r="G15" s="3">
        <f>SUM(G2:G13)</f>
        <v>-0.82098342652850675</v>
      </c>
      <c r="H15" s="9">
        <f>SUM(H2:H13)</f>
        <v>212.11827913561626</v>
      </c>
      <c r="I15" s="1">
        <f>SUM(I3:I13)</f>
        <v>95.058578356030637</v>
      </c>
      <c r="M15" s="4" t="s">
        <v>15</v>
      </c>
      <c r="N15" s="10">
        <f>I15/H15</f>
        <v>0.44813949435850192</v>
      </c>
      <c r="P15" s="4" t="s">
        <v>25</v>
      </c>
      <c r="Q15" s="10">
        <f>SQRT(H15/(Q12-Q13-1))</f>
        <v>4.6056300235213889</v>
      </c>
    </row>
    <row r="16" spans="1:21" x14ac:dyDescent="0.25">
      <c r="P16" s="4" t="s">
        <v>26</v>
      </c>
      <c r="Q16" s="10">
        <f>((ABS(Q14)-0)/Q15)*SQRT(Q12)</f>
        <v>5.1458215258902401E-2</v>
      </c>
      <c r="R16" t="s">
        <v>29</v>
      </c>
    </row>
    <row r="17" spans="16:18" x14ac:dyDescent="0.25">
      <c r="P17" s="4" t="s">
        <v>27</v>
      </c>
      <c r="Q17" s="10">
        <v>12.706</v>
      </c>
      <c r="R17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2023-03-28T19:50:53Z</dcterms:modified>
</cp:coreProperties>
</file>