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0CCFBFA-2BE5-4C51-80DD-9736CF05E04C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2" l="1"/>
  <c r="M1" i="3" l="1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2" i="3"/>
  <c r="E2" i="3" s="1"/>
  <c r="B15" i="3"/>
  <c r="A15" i="3"/>
  <c r="M2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E15" i="3" l="1"/>
  <c r="P2" i="3" s="1"/>
  <c r="C15" i="3"/>
  <c r="N2" i="3" s="1"/>
  <c r="N1" i="3"/>
  <c r="M4" i="3" s="1" a="1"/>
  <c r="N5" i="3" s="1"/>
  <c r="D15" i="3"/>
  <c r="P1" i="3" s="1"/>
  <c r="M5" i="3" l="1"/>
  <c r="N4" i="3"/>
  <c r="M4" i="3"/>
  <c r="P4" i="3" a="1"/>
  <c r="P5" i="3" l="1"/>
  <c r="P4" i="3"/>
  <c r="P7" i="3" s="1"/>
  <c r="F2" i="3" l="1"/>
  <c r="G2" i="3" s="1"/>
  <c r="F3" i="3"/>
  <c r="G3" i="3" s="1"/>
  <c r="F4" i="3"/>
  <c r="G4" i="3" s="1"/>
  <c r="F5" i="3"/>
  <c r="G5" i="3" s="1"/>
  <c r="F12" i="3"/>
  <c r="G12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3" i="3"/>
  <c r="G13" i="3" s="1"/>
  <c r="B15" i="1"/>
  <c r="A15" i="1"/>
  <c r="N2" i="1"/>
  <c r="P2" i="1"/>
  <c r="M1" i="1"/>
  <c r="C14" i="1"/>
  <c r="H2" i="3" l="1"/>
  <c r="G15" i="3"/>
  <c r="Q14" i="3" s="1"/>
  <c r="I9" i="3"/>
  <c r="H9" i="3"/>
  <c r="H12" i="3"/>
  <c r="I12" i="3"/>
  <c r="I5" i="3"/>
  <c r="H5" i="3"/>
  <c r="I11" i="3"/>
  <c r="H11" i="3"/>
  <c r="I7" i="3"/>
  <c r="H7" i="3"/>
  <c r="I4" i="3"/>
  <c r="H4" i="3"/>
  <c r="I10" i="3"/>
  <c r="H10" i="3"/>
  <c r="H3" i="3"/>
  <c r="I3" i="3"/>
  <c r="H13" i="3"/>
  <c r="I13" i="3"/>
  <c r="I8" i="3"/>
  <c r="H8" i="3"/>
  <c r="I6" i="3"/>
  <c r="H6" i="3"/>
  <c r="B15" i="2"/>
  <c r="Q1" i="2" s="1"/>
  <c r="C14" i="2"/>
  <c r="E14" i="2"/>
  <c r="F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G15" i="2" s="1"/>
  <c r="Q3" i="2" s="1"/>
  <c r="F2" i="2"/>
  <c r="F15" i="2" s="1"/>
  <c r="O3" i="2" s="1"/>
  <c r="E2" i="2"/>
  <c r="E15" i="2" s="1"/>
  <c r="D2" i="2"/>
  <c r="C2" i="2"/>
  <c r="C15" i="2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D2" i="1"/>
  <c r="C2" i="1"/>
  <c r="D15" i="2" l="1"/>
  <c r="Q2" i="2" s="1"/>
  <c r="H15" i="3"/>
  <c r="Q15" i="3" s="1"/>
  <c r="Q16" i="3" s="1"/>
  <c r="M3" i="2"/>
  <c r="O1" i="2"/>
  <c r="N2" i="2"/>
  <c r="N3" i="2"/>
  <c r="O2" i="2"/>
  <c r="D15" i="1"/>
  <c r="P1" i="1" s="1"/>
  <c r="C15" i="1"/>
  <c r="N1" i="1" s="1"/>
  <c r="M4" i="1" s="1" a="1"/>
  <c r="M5" i="1" s="1"/>
  <c r="N1" i="2"/>
  <c r="M2" i="2"/>
  <c r="I15" i="3"/>
  <c r="M5" i="2" a="1"/>
  <c r="M5" i="2" s="1"/>
  <c r="N15" i="3" l="1"/>
  <c r="N5" i="1"/>
  <c r="N4" i="1"/>
  <c r="M4" i="1"/>
  <c r="P4" i="1" a="1"/>
  <c r="P5" i="1" s="1"/>
  <c r="M6" i="2"/>
  <c r="O7" i="2"/>
  <c r="N5" i="2"/>
  <c r="N6" i="2"/>
  <c r="O6" i="2"/>
  <c r="M7" i="2"/>
  <c r="O5" i="2"/>
  <c r="N7" i="2"/>
  <c r="Q5" i="2" l="1" a="1"/>
  <c r="Q6" i="2" s="1"/>
  <c r="P4" i="1"/>
  <c r="E2" i="1" s="1"/>
  <c r="E6" i="1"/>
  <c r="F6" i="1" s="1"/>
  <c r="E12" i="1"/>
  <c r="F12" i="1" s="1"/>
  <c r="E13" i="1"/>
  <c r="F13" i="1" s="1"/>
  <c r="E9" i="1"/>
  <c r="F9" i="1" s="1"/>
  <c r="E3" i="1"/>
  <c r="F3" i="1" s="1"/>
  <c r="E8" i="1"/>
  <c r="F8" i="1" s="1"/>
  <c r="E5" i="1"/>
  <c r="F5" i="1" s="1"/>
  <c r="E7" i="1"/>
  <c r="F7" i="1" s="1"/>
  <c r="E4" i="1"/>
  <c r="F4" i="1" s="1"/>
  <c r="E10" i="1"/>
  <c r="F10" i="1" s="1"/>
  <c r="E11" i="1" l="1"/>
  <c r="F11" i="1" s="1"/>
  <c r="Q5" i="2"/>
  <c r="Q7" i="2"/>
  <c r="G11" i="1"/>
  <c r="H11" i="1"/>
  <c r="G5" i="1"/>
  <c r="H5" i="1"/>
  <c r="G3" i="1"/>
  <c r="G10" i="1"/>
  <c r="H10" i="1"/>
  <c r="G7" i="1"/>
  <c r="H7" i="1"/>
  <c r="G13" i="1"/>
  <c r="H13" i="1"/>
  <c r="G8" i="1"/>
  <c r="H8" i="1"/>
  <c r="G4" i="1"/>
  <c r="H4" i="1"/>
  <c r="G9" i="1"/>
  <c r="H9" i="1"/>
  <c r="G12" i="1"/>
  <c r="H12" i="1"/>
  <c r="G6" i="1"/>
  <c r="H6" i="1"/>
  <c r="F2" i="1"/>
  <c r="E15" i="1"/>
  <c r="H3" i="2"/>
  <c r="I3" i="2" s="1"/>
  <c r="H13" i="2"/>
  <c r="I13" i="2" s="1"/>
  <c r="H4" i="2"/>
  <c r="I4" i="2" s="1"/>
  <c r="H5" i="2"/>
  <c r="I5" i="2" s="1"/>
  <c r="H6" i="2"/>
  <c r="I6" i="2" s="1"/>
  <c r="H10" i="2"/>
  <c r="I10" i="2" s="1"/>
  <c r="H7" i="2"/>
  <c r="I7" i="2" s="1"/>
  <c r="H11" i="2"/>
  <c r="I11" i="2" s="1"/>
  <c r="H8" i="2"/>
  <c r="I8" i="2" s="1"/>
  <c r="H9" i="2"/>
  <c r="I9" i="2" s="1"/>
  <c r="H12" i="2" l="1"/>
  <c r="I12" i="2" s="1"/>
  <c r="H3" i="1"/>
  <c r="H15" i="1" s="1"/>
  <c r="F15" i="1"/>
  <c r="Q14" i="1" s="1"/>
  <c r="H2" i="2"/>
  <c r="I2" i="2" s="1"/>
  <c r="K8" i="2"/>
  <c r="J8" i="2"/>
  <c r="K9" i="2"/>
  <c r="J9" i="2"/>
  <c r="K7" i="2"/>
  <c r="J7" i="2"/>
  <c r="K4" i="2"/>
  <c r="J4" i="2"/>
  <c r="K6" i="2"/>
  <c r="J6" i="2"/>
  <c r="K13" i="2"/>
  <c r="J13" i="2"/>
  <c r="K12" i="2"/>
  <c r="J12" i="2"/>
  <c r="K10" i="2"/>
  <c r="J10" i="2"/>
  <c r="K5" i="2"/>
  <c r="J5" i="2"/>
  <c r="K3" i="2"/>
  <c r="J3" i="2"/>
  <c r="K11" i="2"/>
  <c r="J11" i="2"/>
  <c r="G2" i="1"/>
  <c r="G15" i="1" s="1"/>
  <c r="N15" i="1"/>
  <c r="J2" i="2" l="1"/>
  <c r="I15" i="2"/>
  <c r="Q15" i="2" s="1"/>
  <c r="J15" i="2"/>
  <c r="K15" i="2"/>
  <c r="N15" i="2" s="1"/>
</calcChain>
</file>

<file path=xl/sharedStrings.xml><?xml version="1.0" encoding="utf-8"?>
<sst xmlns="http://schemas.openxmlformats.org/spreadsheetml/2006/main" count="61" uniqueCount="31">
  <si>
    <t>x</t>
  </si>
  <si>
    <t>y</t>
  </si>
  <si>
    <t>x^2</t>
  </si>
  <si>
    <t>xy</t>
  </si>
  <si>
    <t>x^3</t>
  </si>
  <si>
    <t>x^4</t>
  </si>
  <si>
    <t>a1=</t>
  </si>
  <si>
    <t>a2=</t>
  </si>
  <si>
    <t>y лин</t>
  </si>
  <si>
    <t>ε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</si>
  <si>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^2</t>
    </r>
  </si>
  <si>
    <t>x^2*y</t>
  </si>
  <si>
    <t>a3=</t>
  </si>
  <si>
    <t>y кв</t>
  </si>
  <si>
    <t>(ei-ei-1)^2</t>
  </si>
  <si>
    <t>d=</t>
  </si>
  <si>
    <t>k=</t>
  </si>
  <si>
    <t>n=</t>
  </si>
  <si>
    <t>d1=</t>
  </si>
  <si>
    <t>d2=</t>
  </si>
  <si>
    <t>xlny</t>
  </si>
  <si>
    <t>lny</t>
  </si>
  <si>
    <t>y эксп</t>
  </si>
  <si>
    <t>с=</t>
  </si>
  <si>
    <t>ε сред=</t>
  </si>
  <si>
    <r>
      <t>S_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=</t>
    </r>
  </si>
  <si>
    <t>t=</t>
  </si>
  <si>
    <t>t_табл=</t>
  </si>
  <si>
    <r>
      <t xml:space="preserve">Т.к. </t>
    </r>
    <r>
      <rPr>
        <sz val="11"/>
        <color theme="1"/>
        <rFont val="Calibri"/>
        <family val="2"/>
        <charset val="204"/>
      </rPr>
      <t>ε_сред</t>
    </r>
    <r>
      <rPr>
        <sz val="11"/>
        <color theme="1"/>
        <rFont val="Times New Roman"/>
        <family val="1"/>
        <charset val="204"/>
      </rPr>
      <t>≈</t>
    </r>
    <r>
      <rPr>
        <sz val="11"/>
        <color theme="1"/>
        <rFont val="Calibri"/>
        <family val="2"/>
      </rPr>
      <t>0, то модель адекватна</t>
    </r>
  </si>
  <si>
    <r>
      <t xml:space="preserve">Т.к. 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Times New Roman"/>
        <family val="1"/>
        <charset val="204"/>
      </rPr>
      <t>≠</t>
    </r>
    <r>
      <rPr>
        <sz val="11"/>
        <color theme="1"/>
        <rFont val="Calibri"/>
        <family val="2"/>
      </rPr>
      <t>0, то определяем t-критерий</t>
    </r>
  </si>
  <si>
    <t>Т.к. t&lt;t_табл, то модель адекватна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</si>
</sst>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7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25</c:v>
                </c:pt>
                <c:pt idx="5">
                  <c:v>28</c:v>
                </c:pt>
                <c:pt idx="6">
                  <c:v>34</c:v>
                </c:pt>
                <c:pt idx="7">
                  <c:v>38</c:v>
                </c:pt>
                <c:pt idx="8">
                  <c:v>41</c:v>
                </c:pt>
                <c:pt idx="9">
                  <c:v>45</c:v>
                </c:pt>
                <c:pt idx="10">
                  <c:v>47</c:v>
                </c:pt>
                <c:pt idx="11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E-49FA-80E4-14C79E502EF6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 лин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7.9587598713074144</c:v>
                </c:pt>
                <c:pt idx="1">
                  <c:v>13.590231061713965</c:v>
                </c:pt>
                <c:pt idx="2">
                  <c:v>16.40596665691724</c:v>
                </c:pt>
                <c:pt idx="3">
                  <c:v>19.221702252120515</c:v>
                </c:pt>
                <c:pt idx="4">
                  <c:v>24.853173442527066</c:v>
                </c:pt>
                <c:pt idx="5">
                  <c:v>27.668909037730341</c:v>
                </c:pt>
                <c:pt idx="6">
                  <c:v>33.300380228136888</c:v>
                </c:pt>
                <c:pt idx="7">
                  <c:v>36.116115823340166</c:v>
                </c:pt>
                <c:pt idx="8">
                  <c:v>38.931851418543445</c:v>
                </c:pt>
                <c:pt idx="9">
                  <c:v>44.563322608949989</c:v>
                </c:pt>
                <c:pt idx="10">
                  <c:v>47.379058204153267</c:v>
                </c:pt>
                <c:pt idx="11">
                  <c:v>53.010529394559818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E-49FA-80E4-14C79E50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5416"/>
        <c:axId val="373706592"/>
      </c:scatterChart>
      <c:valAx>
        <c:axId val="37370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6592"/>
        <c:crosses val="autoZero"/>
        <c:crossBetween val="midCat"/>
      </c:valAx>
      <c:valAx>
        <c:axId val="3737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382088602561043E-2"/>
          <c:y val="0.12795168594232706"/>
          <c:w val="0.92014316392269146"/>
          <c:h val="0.71310608182238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Лист2!$B$2:$B$13</c:f>
              <c:numCache>
                <c:formatCode>General</c:formatCode>
                <c:ptCount val="12"/>
                <c:pt idx="0">
                  <c:v>7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25</c:v>
                </c:pt>
                <c:pt idx="5">
                  <c:v>28</c:v>
                </c:pt>
                <c:pt idx="6">
                  <c:v>34</c:v>
                </c:pt>
                <c:pt idx="7">
                  <c:v>38</c:v>
                </c:pt>
                <c:pt idx="8">
                  <c:v>41</c:v>
                </c:pt>
                <c:pt idx="9">
                  <c:v>45</c:v>
                </c:pt>
                <c:pt idx="10">
                  <c:v>47</c:v>
                </c:pt>
                <c:pt idx="11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D-4B6D-86B5-AF03C80CF7A4}"/>
            </c:ext>
          </c:extLst>
        </c:ser>
        <c:ser>
          <c:idx val="1"/>
          <c:order val="1"/>
          <c:tx>
            <c:strRef>
              <c:f>Лист2!$H$1</c:f>
              <c:strCache>
                <c:ptCount val="1"/>
                <c:pt idx="0">
                  <c:v>y кв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Лист2!$H$2:$H$13</c:f>
              <c:numCache>
                <c:formatCode>General</c:formatCode>
                <c:ptCount val="12"/>
                <c:pt idx="0">
                  <c:v>6.0909181496259066</c:v>
                </c:pt>
                <c:pt idx="1">
                  <c:v>13.029396365997741</c:v>
                </c:pt>
                <c:pt idx="2">
                  <c:v>16.358132287383739</c:v>
                </c:pt>
                <c:pt idx="3">
                  <c:v>19.593199417569792</c:v>
                </c:pt>
                <c:pt idx="4">
                  <c:v>25.782327304342061</c:v>
                </c:pt>
                <c:pt idx="5">
                  <c:v>28.736388060928277</c:v>
                </c:pt>
                <c:pt idx="6">
                  <c:v>34.363503200500872</c:v>
                </c:pt>
                <c:pt idx="7">
                  <c:v>37.036557583487252</c:v>
                </c:pt>
                <c:pt idx="8">
                  <c:v>39.615943175273685</c:v>
                </c:pt>
                <c:pt idx="9">
                  <c:v>44.493707985246715</c:v>
                </c:pt>
                <c:pt idx="10">
                  <c:v>46.792087203433312</c:v>
                </c:pt>
                <c:pt idx="11">
                  <c:v>51.107839266206668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D-4B6D-86B5-AF03C80CF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7376"/>
        <c:axId val="373707768"/>
      </c:scatterChart>
      <c:valAx>
        <c:axId val="3737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768"/>
        <c:crosses val="autoZero"/>
        <c:crossBetween val="midCat"/>
      </c:valAx>
      <c:valAx>
        <c:axId val="3737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Лист3!$B$2:$B$13</c:f>
              <c:numCache>
                <c:formatCode>General</c:formatCode>
                <c:ptCount val="12"/>
                <c:pt idx="0">
                  <c:v>7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25</c:v>
                </c:pt>
                <c:pt idx="5">
                  <c:v>28</c:v>
                </c:pt>
                <c:pt idx="6">
                  <c:v>34</c:v>
                </c:pt>
                <c:pt idx="7">
                  <c:v>38</c:v>
                </c:pt>
                <c:pt idx="8">
                  <c:v>41</c:v>
                </c:pt>
                <c:pt idx="9">
                  <c:v>45</c:v>
                </c:pt>
                <c:pt idx="10">
                  <c:v>47</c:v>
                </c:pt>
                <c:pt idx="11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7C-4BDE-A265-E798AE7B0846}"/>
            </c:ext>
          </c:extLst>
        </c:ser>
        <c:ser>
          <c:idx val="1"/>
          <c:order val="1"/>
          <c:tx>
            <c:strRef>
              <c:f>Лист3!$F$1</c:f>
              <c:strCache>
                <c:ptCount val="1"/>
                <c:pt idx="0">
                  <c:v>y эксп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Лист3!$F$2:$F$13</c:f>
              <c:numCache>
                <c:formatCode>General</c:formatCode>
                <c:ptCount val="12"/>
                <c:pt idx="0">
                  <c:v>10.71902997192889</c:v>
                </c:pt>
                <c:pt idx="1">
                  <c:v>13.444492410177265</c:v>
                </c:pt>
                <c:pt idx="2">
                  <c:v>15.057014645370339</c:v>
                </c:pt>
                <c:pt idx="3">
                  <c:v>16.862941575933228</c:v>
                </c:pt>
                <c:pt idx="4">
                  <c:v>21.150578981924401</c:v>
                </c:pt>
                <c:pt idx="5">
                  <c:v>23.687363403011428</c:v>
                </c:pt>
                <c:pt idx="6">
                  <c:v>29.710204964711941</c:v>
                </c:pt>
                <c:pt idx="7">
                  <c:v>33.273624442079182</c:v>
                </c:pt>
                <c:pt idx="8">
                  <c:v>37.264437752197232</c:v>
                </c:pt>
                <c:pt idx="9">
                  <c:v>46.739439281443069</c:v>
                </c:pt>
                <c:pt idx="10">
                  <c:v>52.34533222275865</c:v>
                </c:pt>
                <c:pt idx="11">
                  <c:v>65.654860898802482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7C-4BDE-A265-E798AE7B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03848"/>
        <c:axId val="357010904"/>
      </c:scatterChart>
      <c:valAx>
        <c:axId val="35700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10904"/>
        <c:crosses val="autoZero"/>
        <c:crossBetween val="midCat"/>
      </c:valAx>
      <c:valAx>
        <c:axId val="3570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0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71437</xdr:rowOff>
    </xdr:from>
    <xdr:to>
      <xdr:col>11</xdr:col>
      <xdr:colOff>114300</xdr:colOff>
      <xdr:row>36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E84F1C-B050-427F-8E9D-79D531FE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9525</xdr:colOff>
      <xdr:row>7</xdr:row>
      <xdr:rowOff>4762</xdr:rowOff>
    </xdr:from>
    <xdr:ext cx="10709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72450" y="1338262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=2,33+2,82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72450" y="1338262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𝑦=2,33+2,82𝑥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138111</xdr:rowOff>
    </xdr:from>
    <xdr:to>
      <xdr:col>10</xdr:col>
      <xdr:colOff>609599</xdr:colOff>
      <xdr:row>35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29D33B-88B8-4734-993F-5121BFA2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342900</xdr:colOff>
      <xdr:row>8</xdr:row>
      <xdr:rowOff>23812</xdr:rowOff>
    </xdr:from>
    <xdr:ext cx="175593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7559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=−1,22+3,75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−0,05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7559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𝑦=−1,22+3,75𝑥−0,05𝑥^2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90486</xdr:rowOff>
    </xdr:from>
    <xdr:to>
      <xdr:col>12</xdr:col>
      <xdr:colOff>152400</xdr:colOff>
      <xdr:row>36</xdr:row>
      <xdr:rowOff>133349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66675</xdr:colOff>
      <xdr:row>8</xdr:row>
      <xdr:rowOff>23812</xdr:rowOff>
    </xdr:from>
    <xdr:ext cx="90698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9448800" y="1547812"/>
              <a:ext cx="9069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=8,55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0,11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9448800" y="1547812"/>
              <a:ext cx="9069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𝑦=8,55𝑒^0,11𝑥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P24" sqref="P24"/>
    </sheetView>
  </sheetViews>
  <sheetFormatPr defaultRowHeight="15" x14ac:dyDescent="0.25"/>
  <cols>
    <col min="6" max="6" width="12.7109375" bestFit="1" customWidth="1"/>
    <col min="14" max="14" width="12.7109375" bestFit="1" customWidth="1"/>
    <col min="17" max="17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6" t="s">
        <v>9</v>
      </c>
      <c r="G1" s="6" t="s">
        <v>10</v>
      </c>
      <c r="H1" s="2" t="s">
        <v>14</v>
      </c>
      <c r="I1" s="2"/>
      <c r="M1">
        <f>A15</f>
        <v>119</v>
      </c>
      <c r="N1">
        <f>C15</f>
        <v>1465</v>
      </c>
      <c r="P1">
        <f>D15</f>
        <v>4402</v>
      </c>
    </row>
    <row r="2" spans="1:19" x14ac:dyDescent="0.25">
      <c r="A2" s="2">
        <v>2</v>
      </c>
      <c r="B2" s="2">
        <v>7</v>
      </c>
      <c r="C2" s="2">
        <f>A2^2</f>
        <v>4</v>
      </c>
      <c r="D2" s="2">
        <f>A2*B2</f>
        <v>14</v>
      </c>
      <c r="E2" s="2">
        <f>$P$4+$P$5*A2</f>
        <v>7.9587598713074144</v>
      </c>
      <c r="F2" s="2">
        <f>B2-E2</f>
        <v>-0.95875987130741436</v>
      </c>
      <c r="G2" s="2">
        <f>F2^2</f>
        <v>0.91922049082940971</v>
      </c>
      <c r="H2" s="2"/>
      <c r="I2" s="2"/>
      <c r="M2">
        <v>12</v>
      </c>
      <c r="N2">
        <f>A15</f>
        <v>119</v>
      </c>
      <c r="P2">
        <f>B15</f>
        <v>363</v>
      </c>
    </row>
    <row r="3" spans="1:19" x14ac:dyDescent="0.25">
      <c r="A3" s="2">
        <v>4</v>
      </c>
      <c r="B3" s="2">
        <v>13</v>
      </c>
      <c r="C3" s="2">
        <f t="shared" ref="C3:C14" si="0">A3^2</f>
        <v>16</v>
      </c>
      <c r="D3" s="2">
        <f t="shared" ref="D3:D13" si="1">A3*B3</f>
        <v>52</v>
      </c>
      <c r="E3" s="2">
        <f t="shared" ref="E3:E13" si="2">$P$4+$P$5*A3</f>
        <v>13.590231061713965</v>
      </c>
      <c r="F3" s="2">
        <f t="shared" ref="F3:F13" si="3">B3-E3</f>
        <v>-0.59023106171396478</v>
      </c>
      <c r="G3" s="2">
        <f t="shared" ref="G3:G13" si="4">F3^2</f>
        <v>0.34837270621199412</v>
      </c>
      <c r="H3" s="2">
        <f>(F3-F2)^2</f>
        <v>0.13581348350036501</v>
      </c>
      <c r="I3" s="2"/>
    </row>
    <row r="4" spans="1:19" x14ac:dyDescent="0.25">
      <c r="A4" s="2">
        <v>5</v>
      </c>
      <c r="B4" s="2">
        <v>16</v>
      </c>
      <c r="C4" s="2">
        <f t="shared" si="0"/>
        <v>25</v>
      </c>
      <c r="D4" s="2">
        <f t="shared" si="1"/>
        <v>80</v>
      </c>
      <c r="E4" s="2">
        <f t="shared" si="2"/>
        <v>16.40596665691724</v>
      </c>
      <c r="F4" s="2">
        <f t="shared" si="3"/>
        <v>-0.40596665691723999</v>
      </c>
      <c r="G4" s="2">
        <f t="shared" si="4"/>
        <v>0.16480892652856005</v>
      </c>
      <c r="H4" s="2">
        <f t="shared" ref="H4:H13" si="5">(F4-F3)^2</f>
        <v>3.3953370875091253E-2</v>
      </c>
      <c r="I4" s="2"/>
      <c r="M4">
        <f t="array" ref="M4:N5">MINVERSE(M1:N2)</f>
        <v>-3.4805498683825681E-2</v>
      </c>
      <c r="N4">
        <v>0.42848786194793803</v>
      </c>
      <c r="O4" s="4" t="s">
        <v>6</v>
      </c>
      <c r="P4">
        <f t="array" ref="P4:P5">MMULT(M4:N5,P1:P2)</f>
        <v>2.3272886809008639</v>
      </c>
    </row>
    <row r="5" spans="1:19" x14ac:dyDescent="0.25">
      <c r="A5" s="2">
        <v>6</v>
      </c>
      <c r="B5" s="2">
        <v>19</v>
      </c>
      <c r="C5" s="2">
        <f t="shared" si="0"/>
        <v>36</v>
      </c>
      <c r="D5" s="2">
        <f t="shared" si="1"/>
        <v>114</v>
      </c>
      <c r="E5" s="2">
        <f t="shared" si="2"/>
        <v>19.221702252120515</v>
      </c>
      <c r="F5" s="2">
        <f t="shared" si="3"/>
        <v>-0.2217022521205152</v>
      </c>
      <c r="G5" s="2">
        <f t="shared" si="4"/>
        <v>4.9151888595308488E-2</v>
      </c>
      <c r="H5" s="2">
        <f t="shared" si="5"/>
        <v>3.3953370875091253E-2</v>
      </c>
      <c r="I5" s="2"/>
      <c r="M5">
        <v>3.5097981866042704E-3</v>
      </c>
      <c r="N5">
        <v>-3.4805498683825681E-2</v>
      </c>
      <c r="O5" s="4" t="s">
        <v>7</v>
      </c>
      <c r="P5">
        <v>2.8157355952032752</v>
      </c>
    </row>
    <row r="6" spans="1:19" x14ac:dyDescent="0.25">
      <c r="A6" s="2">
        <v>8</v>
      </c>
      <c r="B6" s="2">
        <v>25</v>
      </c>
      <c r="C6" s="2">
        <f t="shared" si="0"/>
        <v>64</v>
      </c>
      <c r="D6" s="2">
        <f t="shared" si="1"/>
        <v>200</v>
      </c>
      <c r="E6" s="2">
        <f t="shared" si="2"/>
        <v>24.853173442527066</v>
      </c>
      <c r="F6" s="2">
        <f t="shared" si="3"/>
        <v>0.14682655747293438</v>
      </c>
      <c r="G6" s="2">
        <f t="shared" si="4"/>
        <v>2.1558037979352903E-2</v>
      </c>
      <c r="H6" s="2">
        <f t="shared" si="5"/>
        <v>0.13581348350036501</v>
      </c>
      <c r="I6" s="2"/>
    </row>
    <row r="7" spans="1:19" x14ac:dyDescent="0.25">
      <c r="A7" s="2">
        <v>9</v>
      </c>
      <c r="B7" s="2">
        <v>28</v>
      </c>
      <c r="C7" s="2">
        <f t="shared" si="0"/>
        <v>81</v>
      </c>
      <c r="D7" s="2">
        <f t="shared" si="1"/>
        <v>252</v>
      </c>
      <c r="E7" s="2">
        <f t="shared" si="2"/>
        <v>27.668909037730341</v>
      </c>
      <c r="F7" s="2">
        <f t="shared" si="3"/>
        <v>0.33109096226965917</v>
      </c>
      <c r="G7" s="2">
        <f t="shared" si="4"/>
        <v>0.10962122529664887</v>
      </c>
      <c r="H7" s="2">
        <f t="shared" si="5"/>
        <v>3.3953370875091253E-2</v>
      </c>
      <c r="I7" s="2"/>
    </row>
    <row r="8" spans="1:19" x14ac:dyDescent="0.25">
      <c r="A8" s="2">
        <v>11</v>
      </c>
      <c r="B8" s="2">
        <v>34</v>
      </c>
      <c r="C8" s="2">
        <f t="shared" si="0"/>
        <v>121</v>
      </c>
      <c r="D8" s="2">
        <f t="shared" si="1"/>
        <v>374</v>
      </c>
      <c r="E8" s="2">
        <f t="shared" si="2"/>
        <v>33.300380228136888</v>
      </c>
      <c r="F8" s="2">
        <f t="shared" si="3"/>
        <v>0.69961977186311231</v>
      </c>
      <c r="G8" s="2">
        <f t="shared" si="4"/>
        <v>0.48946782518179333</v>
      </c>
      <c r="H8" s="2">
        <f t="shared" si="5"/>
        <v>0.13581348350036762</v>
      </c>
      <c r="I8" s="2"/>
    </row>
    <row r="9" spans="1:19" x14ac:dyDescent="0.25">
      <c r="A9" s="2">
        <v>12</v>
      </c>
      <c r="B9" s="2">
        <v>38</v>
      </c>
      <c r="C9" s="2">
        <f t="shared" si="0"/>
        <v>144</v>
      </c>
      <c r="D9" s="2">
        <f t="shared" si="1"/>
        <v>456</v>
      </c>
      <c r="E9" s="2">
        <f t="shared" si="2"/>
        <v>36.116115823340166</v>
      </c>
      <c r="F9" s="2">
        <f t="shared" si="3"/>
        <v>1.8838841766598335</v>
      </c>
      <c r="G9" s="2">
        <f t="shared" si="4"/>
        <v>3.5490195910692988</v>
      </c>
      <c r="H9" s="2">
        <f t="shared" si="5"/>
        <v>1.4024821804685323</v>
      </c>
      <c r="I9" s="2"/>
    </row>
    <row r="10" spans="1:19" x14ac:dyDescent="0.25">
      <c r="A10" s="2">
        <v>13</v>
      </c>
      <c r="B10" s="2">
        <v>41</v>
      </c>
      <c r="C10" s="2">
        <f t="shared" si="0"/>
        <v>169</v>
      </c>
      <c r="D10" s="2">
        <f t="shared" si="1"/>
        <v>533</v>
      </c>
      <c r="E10" s="2">
        <f t="shared" si="2"/>
        <v>38.931851418543445</v>
      </c>
      <c r="F10" s="2">
        <f t="shared" si="3"/>
        <v>2.0681485814565548</v>
      </c>
      <c r="G10" s="2">
        <f t="shared" si="4"/>
        <v>4.2772385549807597</v>
      </c>
      <c r="H10" s="2">
        <f t="shared" si="5"/>
        <v>3.3953370875089942E-2</v>
      </c>
      <c r="I10" s="2"/>
    </row>
    <row r="11" spans="1:19" x14ac:dyDescent="0.25">
      <c r="A11" s="2">
        <v>15</v>
      </c>
      <c r="B11" s="2">
        <v>45</v>
      </c>
      <c r="C11" s="2">
        <f t="shared" si="0"/>
        <v>225</v>
      </c>
      <c r="D11" s="2">
        <f t="shared" si="1"/>
        <v>675</v>
      </c>
      <c r="E11" s="2">
        <f t="shared" si="2"/>
        <v>44.563322608949989</v>
      </c>
      <c r="F11" s="2">
        <f t="shared" si="3"/>
        <v>0.43667739105001147</v>
      </c>
      <c r="G11" s="2">
        <f t="shared" si="4"/>
        <v>0.19068714385424462</v>
      </c>
      <c r="H11" s="2">
        <f t="shared" si="5"/>
        <v>2.6616982451265434</v>
      </c>
      <c r="I11" s="2"/>
    </row>
    <row r="12" spans="1:19" x14ac:dyDescent="0.25">
      <c r="A12" s="2">
        <v>16</v>
      </c>
      <c r="B12" s="2">
        <v>47</v>
      </c>
      <c r="C12" s="2">
        <f t="shared" si="0"/>
        <v>256</v>
      </c>
      <c r="D12" s="2">
        <f t="shared" si="1"/>
        <v>752</v>
      </c>
      <c r="E12" s="2">
        <f t="shared" si="2"/>
        <v>47.379058204153267</v>
      </c>
      <c r="F12" s="2">
        <f t="shared" si="3"/>
        <v>-0.3790582041532673</v>
      </c>
      <c r="G12" s="2">
        <f t="shared" si="4"/>
        <v>0.14368512213590007</v>
      </c>
      <c r="H12" s="2">
        <f t="shared" si="5"/>
        <v>0.66542456128164751</v>
      </c>
      <c r="I12" s="2"/>
      <c r="P12" s="4" t="s">
        <v>17</v>
      </c>
      <c r="Q12" s="10">
        <v>12</v>
      </c>
      <c r="R12" s="4" t="s">
        <v>18</v>
      </c>
      <c r="S12" s="10">
        <v>0.97</v>
      </c>
    </row>
    <row r="13" spans="1:19" x14ac:dyDescent="0.25">
      <c r="A13" s="2">
        <v>18</v>
      </c>
      <c r="B13" s="2">
        <v>50</v>
      </c>
      <c r="C13" s="2">
        <f t="shared" si="0"/>
        <v>324</v>
      </c>
      <c r="D13" s="2">
        <f t="shared" si="1"/>
        <v>900</v>
      </c>
      <c r="E13" s="2">
        <f t="shared" si="2"/>
        <v>53.010529394559818</v>
      </c>
      <c r="F13" s="2">
        <f t="shared" si="3"/>
        <v>-3.0105293945598177</v>
      </c>
      <c r="G13" s="2">
        <f t="shared" si="4"/>
        <v>9.0632872355087031</v>
      </c>
      <c r="H13" s="2">
        <f t="shared" si="5"/>
        <v>6.9246406259396673</v>
      </c>
      <c r="I13" s="5"/>
      <c r="P13" s="4" t="s">
        <v>16</v>
      </c>
      <c r="Q13" s="10">
        <v>1</v>
      </c>
      <c r="R13" s="4" t="s">
        <v>19</v>
      </c>
      <c r="S13" s="10">
        <v>1.33</v>
      </c>
    </row>
    <row r="14" spans="1:19" x14ac:dyDescent="0.25">
      <c r="A14" s="5">
        <v>22</v>
      </c>
      <c r="B14" s="5"/>
      <c r="C14" s="5">
        <f t="shared" si="0"/>
        <v>484</v>
      </c>
      <c r="D14" s="5"/>
      <c r="E14" s="5"/>
      <c r="F14" s="5"/>
      <c r="G14" s="5"/>
      <c r="H14" s="5"/>
      <c r="I14" s="5"/>
      <c r="P14" s="11" t="s">
        <v>24</v>
      </c>
      <c r="Q14" s="10">
        <f>F15/Q12</f>
        <v>-9.473903143468002E-15</v>
      </c>
      <c r="R14" t="s">
        <v>28</v>
      </c>
    </row>
    <row r="15" spans="1:19" x14ac:dyDescent="0.25">
      <c r="A15" s="3">
        <f>SUM(A2:A13)</f>
        <v>119</v>
      </c>
      <c r="B15" s="3">
        <f>SUM(B2:B14)</f>
        <v>363</v>
      </c>
      <c r="C15" s="3">
        <f>SUM(C2:C13)</f>
        <v>1465</v>
      </c>
      <c r="D15" s="3">
        <f t="shared" ref="D15:G15" si="6">SUM(D2:D14)</f>
        <v>4402</v>
      </c>
      <c r="E15" s="3">
        <f t="shared" si="6"/>
        <v>363.00000000000006</v>
      </c>
      <c r="F15" s="3">
        <f>SUM(F2:F13)</f>
        <v>-1.1368683772161603E-13</v>
      </c>
      <c r="G15" s="3">
        <f t="shared" si="6"/>
        <v>19.326118748171972</v>
      </c>
      <c r="H15" s="9">
        <f>SUM(H3:H13)</f>
        <v>12.197499546817852</v>
      </c>
      <c r="M15" s="4" t="s">
        <v>15</v>
      </c>
      <c r="N15">
        <f>H15/F15</f>
        <v>-107290340652149.75</v>
      </c>
      <c r="P15" s="4"/>
      <c r="Q15" s="10"/>
    </row>
    <row r="16" spans="1:19" x14ac:dyDescent="0.25">
      <c r="P16" s="4"/>
      <c r="Q16" s="10"/>
    </row>
    <row r="17" spans="16:17" x14ac:dyDescent="0.25">
      <c r="P17" s="4"/>
      <c r="Q1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S7" sqref="S7"/>
    </sheetView>
  </sheetViews>
  <sheetFormatPr defaultRowHeight="15" x14ac:dyDescent="0.25"/>
  <cols>
    <col min="11" max="11" width="12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13</v>
      </c>
      <c r="I1" s="6" t="s">
        <v>9</v>
      </c>
      <c r="J1" s="6" t="s">
        <v>10</v>
      </c>
      <c r="K1" s="8" t="s">
        <v>14</v>
      </c>
      <c r="M1">
        <v>12</v>
      </c>
      <c r="N1">
        <f>A15</f>
        <v>119</v>
      </c>
      <c r="O1">
        <f>C15</f>
        <v>1465</v>
      </c>
      <c r="Q1">
        <f>B15</f>
        <v>363</v>
      </c>
    </row>
    <row r="2" spans="1:19" x14ac:dyDescent="0.25">
      <c r="A2" s="2">
        <v>2</v>
      </c>
      <c r="B2" s="2">
        <v>7</v>
      </c>
      <c r="C2" s="2">
        <f>A2^2</f>
        <v>4</v>
      </c>
      <c r="D2" s="2">
        <f>A2*B2</f>
        <v>14</v>
      </c>
      <c r="E2" s="2">
        <f>A2^3</f>
        <v>8</v>
      </c>
      <c r="F2" s="2">
        <f>A2^4</f>
        <v>16</v>
      </c>
      <c r="G2" s="2">
        <f>A2^2*B2</f>
        <v>28</v>
      </c>
      <c r="H2" s="2">
        <f>$Q$5+$Q$6*A2+$Q$7*(A2^2)</f>
        <v>6.0909181496259066</v>
      </c>
      <c r="I2" s="2">
        <f>B2-H2</f>
        <v>0.90908185037409339</v>
      </c>
      <c r="J2">
        <f>I2^2</f>
        <v>0.82642981067958554</v>
      </c>
      <c r="M2">
        <f>A15</f>
        <v>119</v>
      </c>
      <c r="N2">
        <f>C15</f>
        <v>1465</v>
      </c>
      <c r="O2">
        <f>E15</f>
        <v>20213</v>
      </c>
      <c r="Q2">
        <f>D15</f>
        <v>4402</v>
      </c>
    </row>
    <row r="3" spans="1:19" x14ac:dyDescent="0.25">
      <c r="A3" s="2">
        <v>4</v>
      </c>
      <c r="B3" s="2">
        <v>13</v>
      </c>
      <c r="C3" s="2">
        <f t="shared" ref="C3:C14" si="0">A3^2</f>
        <v>16</v>
      </c>
      <c r="D3" s="2">
        <f t="shared" ref="D3:D13" si="1">A3*B3</f>
        <v>52</v>
      </c>
      <c r="E3" s="2">
        <f t="shared" ref="E3:E14" si="2">A3^3</f>
        <v>64</v>
      </c>
      <c r="F3" s="2">
        <f t="shared" ref="F3:F14" si="3">A3^4</f>
        <v>256</v>
      </c>
      <c r="G3" s="2">
        <f t="shared" ref="G3:G13" si="4">A3^2*B3</f>
        <v>208</v>
      </c>
      <c r="H3" s="2">
        <f t="shared" ref="H3:H13" si="5">$Q$5+$Q$6*A3+$Q$7*(A3^2)</f>
        <v>13.029396365997741</v>
      </c>
      <c r="I3" s="2">
        <f t="shared" ref="I3:I13" si="6">B3-H3</f>
        <v>-2.9396365997740759E-2</v>
      </c>
      <c r="J3">
        <f t="shared" ref="J3:J13" si="7">I3^2</f>
        <v>8.64146333873129E-4</v>
      </c>
      <c r="K3">
        <f>(I3-I2)^2</f>
        <v>0.88074136260445912</v>
      </c>
      <c r="M3">
        <f>C15</f>
        <v>1465</v>
      </c>
      <c r="N3">
        <f>E15</f>
        <v>20213</v>
      </c>
      <c r="O3">
        <f>F15</f>
        <v>297925</v>
      </c>
      <c r="Q3">
        <f>G15</f>
        <v>60060</v>
      </c>
    </row>
    <row r="4" spans="1:19" x14ac:dyDescent="0.25">
      <c r="A4" s="2">
        <v>5</v>
      </c>
      <c r="B4" s="2">
        <v>16</v>
      </c>
      <c r="C4" s="2">
        <f t="shared" si="0"/>
        <v>25</v>
      </c>
      <c r="D4" s="2">
        <f t="shared" si="1"/>
        <v>80</v>
      </c>
      <c r="E4" s="2">
        <f t="shared" si="2"/>
        <v>125</v>
      </c>
      <c r="F4" s="2">
        <f t="shared" si="3"/>
        <v>625</v>
      </c>
      <c r="G4" s="2">
        <f t="shared" si="4"/>
        <v>400</v>
      </c>
      <c r="H4" s="2">
        <f t="shared" si="5"/>
        <v>16.358132287383739</v>
      </c>
      <c r="I4" s="2">
        <f t="shared" si="6"/>
        <v>-0.35813228738373937</v>
      </c>
      <c r="J4">
        <f t="shared" si="7"/>
        <v>0.12825873526670928</v>
      </c>
      <c r="K4">
        <f t="shared" ref="K4:K13" si="8">(I4-I3)^2</f>
        <v>0.10806730600950146</v>
      </c>
      <c r="O4" s="4"/>
    </row>
    <row r="5" spans="1:19" x14ac:dyDescent="0.25">
      <c r="A5" s="2">
        <v>6</v>
      </c>
      <c r="B5" s="2">
        <v>19</v>
      </c>
      <c r="C5" s="2">
        <f t="shared" si="0"/>
        <v>36</v>
      </c>
      <c r="D5" s="2">
        <f t="shared" si="1"/>
        <v>114</v>
      </c>
      <c r="E5" s="2">
        <f t="shared" si="2"/>
        <v>216</v>
      </c>
      <c r="F5" s="2">
        <f t="shared" si="3"/>
        <v>1296</v>
      </c>
      <c r="G5" s="2">
        <f t="shared" si="4"/>
        <v>684</v>
      </c>
      <c r="H5" s="2">
        <f t="shared" si="5"/>
        <v>19.593199417569792</v>
      </c>
      <c r="I5" s="2">
        <f t="shared" si="6"/>
        <v>-0.59319941756979233</v>
      </c>
      <c r="J5">
        <f t="shared" si="7"/>
        <v>0.35188554900514085</v>
      </c>
      <c r="K5">
        <f t="shared" si="8"/>
        <v>5.5256555693906771E-2</v>
      </c>
      <c r="M5">
        <f t="array" ref="M5:O7">MINVERSE(M1:O3)</f>
        <v>1.4477070859433427</v>
      </c>
      <c r="N5">
        <v>-0.30314301799978638</v>
      </c>
      <c r="O5" s="4">
        <v>1.3448146150617391E-2</v>
      </c>
      <c r="P5" s="4" t="s">
        <v>6</v>
      </c>
      <c r="Q5">
        <f t="array" ref="Q5:Q7">MMULT(M5:O7,Q1:Q3)</f>
        <v>-1.2222352315457101</v>
      </c>
    </row>
    <row r="6" spans="1:19" x14ac:dyDescent="0.25">
      <c r="A6" s="2">
        <v>8</v>
      </c>
      <c r="B6" s="2">
        <v>25</v>
      </c>
      <c r="C6" s="2">
        <f t="shared" si="0"/>
        <v>64</v>
      </c>
      <c r="D6" s="2">
        <f t="shared" si="1"/>
        <v>200</v>
      </c>
      <c r="E6" s="2">
        <f t="shared" si="2"/>
        <v>512</v>
      </c>
      <c r="F6" s="2">
        <f t="shared" si="3"/>
        <v>4096</v>
      </c>
      <c r="G6" s="2">
        <f t="shared" si="4"/>
        <v>1600</v>
      </c>
      <c r="H6" s="2">
        <f t="shared" si="5"/>
        <v>25.782327304342061</v>
      </c>
      <c r="I6" s="2">
        <f t="shared" si="6"/>
        <v>-0.78232730434206132</v>
      </c>
      <c r="J6">
        <f t="shared" si="7"/>
        <v>0.61203601111911621</v>
      </c>
      <c r="K6">
        <f t="shared" si="8"/>
        <v>3.5769357554944203E-2</v>
      </c>
      <c r="M6">
        <v>-0.30314301799978655</v>
      </c>
      <c r="N6">
        <v>7.4157037345201932E-2</v>
      </c>
      <c r="O6">
        <v>-3.5405946949362407E-3</v>
      </c>
      <c r="P6" s="4" t="s">
        <v>7</v>
      </c>
      <c r="Q6">
        <v>3.750245481785754</v>
      </c>
    </row>
    <row r="7" spans="1:19" x14ac:dyDescent="0.25">
      <c r="A7" s="2">
        <v>9</v>
      </c>
      <c r="B7" s="2">
        <v>28</v>
      </c>
      <c r="C7" s="2">
        <f t="shared" si="0"/>
        <v>81</v>
      </c>
      <c r="D7" s="2">
        <f t="shared" si="1"/>
        <v>252</v>
      </c>
      <c r="E7" s="2">
        <f t="shared" si="2"/>
        <v>729</v>
      </c>
      <c r="F7" s="2">
        <f t="shared" si="3"/>
        <v>6561</v>
      </c>
      <c r="G7" s="2">
        <f t="shared" si="4"/>
        <v>2268</v>
      </c>
      <c r="H7" s="2">
        <f t="shared" si="5"/>
        <v>28.736388060928277</v>
      </c>
      <c r="I7" s="2">
        <f t="shared" si="6"/>
        <v>-0.73638806092827735</v>
      </c>
      <c r="J7">
        <f t="shared" si="7"/>
        <v>0.54226737627770827</v>
      </c>
      <c r="K7">
        <f t="shared" si="8"/>
        <v>2.1104140854308938E-3</v>
      </c>
      <c r="M7">
        <v>1.3448146150617398E-2</v>
      </c>
      <c r="N7">
        <v>-3.5405946949362411E-3</v>
      </c>
      <c r="O7">
        <v>1.7744233098293782E-4</v>
      </c>
      <c r="P7" s="4" t="s">
        <v>12</v>
      </c>
      <c r="Q7">
        <v>-4.6834395599972822E-2</v>
      </c>
    </row>
    <row r="8" spans="1:19" x14ac:dyDescent="0.25">
      <c r="A8" s="2">
        <v>11</v>
      </c>
      <c r="B8" s="2">
        <v>34</v>
      </c>
      <c r="C8" s="2">
        <f t="shared" si="0"/>
        <v>121</v>
      </c>
      <c r="D8" s="2">
        <f t="shared" si="1"/>
        <v>374</v>
      </c>
      <c r="E8" s="2">
        <f t="shared" si="2"/>
        <v>1331</v>
      </c>
      <c r="F8" s="2">
        <f t="shared" si="3"/>
        <v>14641</v>
      </c>
      <c r="G8" s="2">
        <f t="shared" si="4"/>
        <v>4114</v>
      </c>
      <c r="H8" s="2">
        <f t="shared" si="5"/>
        <v>34.363503200500872</v>
      </c>
      <c r="I8" s="2">
        <f t="shared" si="6"/>
        <v>-0.36350320050087248</v>
      </c>
      <c r="J8">
        <f t="shared" si="7"/>
        <v>0.13213457677437751</v>
      </c>
      <c r="K8">
        <f t="shared" si="8"/>
        <v>0.1390431191359652</v>
      </c>
    </row>
    <row r="9" spans="1:19" x14ac:dyDescent="0.25">
      <c r="A9" s="2">
        <v>12</v>
      </c>
      <c r="B9" s="2">
        <v>38</v>
      </c>
      <c r="C9" s="2">
        <f t="shared" si="0"/>
        <v>144</v>
      </c>
      <c r="D9" s="2">
        <f t="shared" si="1"/>
        <v>456</v>
      </c>
      <c r="E9" s="2">
        <f t="shared" si="2"/>
        <v>1728</v>
      </c>
      <c r="F9" s="2">
        <f t="shared" si="3"/>
        <v>20736</v>
      </c>
      <c r="G9" s="2">
        <f t="shared" si="4"/>
        <v>5472</v>
      </c>
      <c r="H9" s="2">
        <f t="shared" si="5"/>
        <v>37.036557583487252</v>
      </c>
      <c r="I9" s="2">
        <f t="shared" si="6"/>
        <v>0.96344241651274842</v>
      </c>
      <c r="J9">
        <f t="shared" si="7"/>
        <v>0.92822128993592423</v>
      </c>
      <c r="K9">
        <f t="shared" si="8"/>
        <v>1.760784670511659</v>
      </c>
      <c r="P9" s="4"/>
    </row>
    <row r="10" spans="1:19" x14ac:dyDescent="0.25">
      <c r="A10" s="2">
        <v>13</v>
      </c>
      <c r="B10" s="2">
        <v>41</v>
      </c>
      <c r="C10" s="2">
        <f t="shared" si="0"/>
        <v>169</v>
      </c>
      <c r="D10" s="2">
        <f t="shared" si="1"/>
        <v>533</v>
      </c>
      <c r="E10" s="2">
        <f t="shared" si="2"/>
        <v>2197</v>
      </c>
      <c r="F10" s="2">
        <f t="shared" si="3"/>
        <v>28561</v>
      </c>
      <c r="G10" s="2">
        <f t="shared" si="4"/>
        <v>6929</v>
      </c>
      <c r="H10" s="2">
        <f t="shared" si="5"/>
        <v>39.615943175273685</v>
      </c>
      <c r="I10" s="2">
        <f t="shared" si="6"/>
        <v>1.384056824726315</v>
      </c>
      <c r="J10">
        <f t="shared" si="7"/>
        <v>1.9156132940714894</v>
      </c>
      <c r="K10">
        <f t="shared" si="8"/>
        <v>0.17691648039684879</v>
      </c>
    </row>
    <row r="11" spans="1:19" x14ac:dyDescent="0.25">
      <c r="A11" s="2">
        <v>15</v>
      </c>
      <c r="B11" s="2">
        <v>45</v>
      </c>
      <c r="C11" s="2">
        <f t="shared" si="0"/>
        <v>225</v>
      </c>
      <c r="D11" s="2">
        <f t="shared" si="1"/>
        <v>675</v>
      </c>
      <c r="E11" s="2">
        <f t="shared" si="2"/>
        <v>3375</v>
      </c>
      <c r="F11" s="2">
        <f t="shared" si="3"/>
        <v>50625</v>
      </c>
      <c r="G11" s="2">
        <f t="shared" si="4"/>
        <v>10125</v>
      </c>
      <c r="H11" s="2">
        <f t="shared" si="5"/>
        <v>44.493707985246715</v>
      </c>
      <c r="I11" s="2">
        <f t="shared" si="6"/>
        <v>0.506292014753285</v>
      </c>
      <c r="J11">
        <f t="shared" si="7"/>
        <v>0.25633160420294054</v>
      </c>
      <c r="K11">
        <f t="shared" si="8"/>
        <v>0.77047106162698942</v>
      </c>
    </row>
    <row r="12" spans="1:19" x14ac:dyDescent="0.25">
      <c r="A12" s="2">
        <v>16</v>
      </c>
      <c r="B12" s="2">
        <v>47</v>
      </c>
      <c r="C12" s="2">
        <f t="shared" si="0"/>
        <v>256</v>
      </c>
      <c r="D12" s="2">
        <f t="shared" si="1"/>
        <v>752</v>
      </c>
      <c r="E12" s="2">
        <f t="shared" si="2"/>
        <v>4096</v>
      </c>
      <c r="F12" s="2">
        <f t="shared" si="3"/>
        <v>65536</v>
      </c>
      <c r="G12" s="2">
        <f t="shared" si="4"/>
        <v>12032</v>
      </c>
      <c r="H12" s="2">
        <f t="shared" si="5"/>
        <v>46.792087203433312</v>
      </c>
      <c r="I12" s="2">
        <f t="shared" si="6"/>
        <v>0.20791279656668848</v>
      </c>
      <c r="J12">
        <f t="shared" si="7"/>
        <v>4.322773097618119E-2</v>
      </c>
      <c r="K12">
        <f t="shared" si="8"/>
        <v>8.9030157845644567E-2</v>
      </c>
    </row>
    <row r="13" spans="1:19" x14ac:dyDescent="0.25">
      <c r="A13" s="2">
        <v>18</v>
      </c>
      <c r="B13" s="2">
        <v>50</v>
      </c>
      <c r="C13" s="2">
        <f t="shared" si="0"/>
        <v>324</v>
      </c>
      <c r="D13" s="2">
        <f t="shared" si="1"/>
        <v>900</v>
      </c>
      <c r="E13" s="2">
        <f t="shared" si="2"/>
        <v>5832</v>
      </c>
      <c r="F13" s="2">
        <f t="shared" si="3"/>
        <v>104976</v>
      </c>
      <c r="G13" s="2">
        <f t="shared" si="4"/>
        <v>16200</v>
      </c>
      <c r="H13" s="2">
        <f t="shared" si="5"/>
        <v>51.107839266206668</v>
      </c>
      <c r="I13" s="2">
        <f t="shared" si="6"/>
        <v>-1.1078392662066676</v>
      </c>
      <c r="J13">
        <f t="shared" si="7"/>
        <v>1.2273078397493278</v>
      </c>
      <c r="K13">
        <f t="shared" si="8"/>
        <v>1.7312034906923417</v>
      </c>
      <c r="P13" s="4" t="s">
        <v>17</v>
      </c>
      <c r="Q13" s="10">
        <v>12</v>
      </c>
      <c r="R13" s="4" t="s">
        <v>18</v>
      </c>
      <c r="S13" s="10">
        <v>0.97</v>
      </c>
    </row>
    <row r="14" spans="1:19" x14ac:dyDescent="0.25">
      <c r="A14" s="5">
        <v>22</v>
      </c>
      <c r="B14" s="5"/>
      <c r="C14" s="5">
        <f t="shared" si="0"/>
        <v>484</v>
      </c>
      <c r="D14" s="5"/>
      <c r="E14" s="5">
        <f t="shared" si="2"/>
        <v>10648</v>
      </c>
      <c r="F14" s="5">
        <f t="shared" si="3"/>
        <v>234256</v>
      </c>
      <c r="G14" s="5"/>
      <c r="H14" s="5"/>
      <c r="I14" s="5"/>
      <c r="J14" s="7"/>
      <c r="P14" s="4" t="s">
        <v>16</v>
      </c>
      <c r="Q14" s="10">
        <v>1</v>
      </c>
      <c r="R14" s="4" t="s">
        <v>19</v>
      </c>
      <c r="S14" s="10">
        <v>1.33</v>
      </c>
    </row>
    <row r="15" spans="1:19" x14ac:dyDescent="0.25">
      <c r="A15" s="1">
        <f>SUM(A2:A13)</f>
        <v>119</v>
      </c>
      <c r="B15" s="1">
        <f>SUM(B2:B14)</f>
        <v>363</v>
      </c>
      <c r="C15" s="1">
        <f>SUM(C2:C13)</f>
        <v>1465</v>
      </c>
      <c r="D15" s="1">
        <f t="shared" ref="D15:G15" si="9">SUM(D2:D14)</f>
        <v>4402</v>
      </c>
      <c r="E15" s="1">
        <f>SUM(E2:E13)</f>
        <v>20213</v>
      </c>
      <c r="F15" s="1">
        <f>SUM(F2:F13)</f>
        <v>297925</v>
      </c>
      <c r="G15" s="1">
        <f t="shared" si="9"/>
        <v>60060</v>
      </c>
      <c r="H15" s="1"/>
      <c r="I15" s="1">
        <f>SUM(I2:I13)</f>
        <v>3.979039320256561E-12</v>
      </c>
      <c r="J15" s="1">
        <f>SUM(J2:J13)</f>
        <v>6.9645779643923733</v>
      </c>
      <c r="K15" s="1">
        <f>SUM(K3:K13)</f>
        <v>5.7493939761576911</v>
      </c>
      <c r="M15" s="4" t="s">
        <v>15</v>
      </c>
      <c r="N15">
        <f>K15/J15</f>
        <v>0.82551936464096987</v>
      </c>
      <c r="P15" s="11" t="s">
        <v>24</v>
      </c>
      <c r="Q15" s="10">
        <f>I15/Q13</f>
        <v>3.3158661002138007E-13</v>
      </c>
      <c r="R15" t="s">
        <v>28</v>
      </c>
    </row>
    <row r="16" spans="1:19" x14ac:dyDescent="0.25">
      <c r="P16" s="4"/>
      <c r="Q16" s="10"/>
    </row>
    <row r="17" spans="16:17" x14ac:dyDescent="0.25">
      <c r="P17" s="4"/>
      <c r="Q17" s="10"/>
    </row>
    <row r="18" spans="16:17" x14ac:dyDescent="0.25">
      <c r="P18" s="4"/>
      <c r="Q18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O21" sqref="O21"/>
    </sheetView>
  </sheetViews>
  <sheetFormatPr defaultRowHeight="15" x14ac:dyDescent="0.25"/>
  <cols>
    <col min="14" max="14" width="12.7109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6" t="s">
        <v>22</v>
      </c>
      <c r="G1" s="6" t="s">
        <v>9</v>
      </c>
      <c r="H1" s="6" t="s">
        <v>10</v>
      </c>
      <c r="I1" s="8" t="s">
        <v>14</v>
      </c>
      <c r="M1">
        <f>Q12</f>
        <v>12</v>
      </c>
      <c r="N1">
        <f>A15</f>
        <v>119</v>
      </c>
      <c r="P1">
        <f>D15</f>
        <v>39.225319390921854</v>
      </c>
    </row>
    <row r="2" spans="1:21" x14ac:dyDescent="0.25">
      <c r="A2" s="2">
        <v>2</v>
      </c>
      <c r="B2" s="2">
        <v>7</v>
      </c>
      <c r="C2" s="2">
        <f>A2^2</f>
        <v>4</v>
      </c>
      <c r="D2" s="2">
        <f>LN(B2)</f>
        <v>1.9459101490553132</v>
      </c>
      <c r="E2" s="2">
        <f>A2*D2</f>
        <v>3.8918202981106265</v>
      </c>
      <c r="F2" s="2">
        <f>$P$7*EXP($P$5*A2)</f>
        <v>10.71902997192889</v>
      </c>
      <c r="G2" s="2">
        <f>B2-F2</f>
        <v>-3.7190299719288902</v>
      </c>
      <c r="H2" s="2">
        <f>G2^2</f>
        <v>13.831183932105402</v>
      </c>
      <c r="I2" s="2"/>
      <c r="M2">
        <f>A15</f>
        <v>119</v>
      </c>
      <c r="N2">
        <f>C15</f>
        <v>1465</v>
      </c>
      <c r="P2">
        <f>E15</f>
        <v>421.25819203094954</v>
      </c>
    </row>
    <row r="3" spans="1:21" x14ac:dyDescent="0.25">
      <c r="A3" s="2">
        <v>4</v>
      </c>
      <c r="B3" s="2">
        <v>13</v>
      </c>
      <c r="C3" s="2">
        <f t="shared" ref="C3:C14" si="0">A3^2</f>
        <v>16</v>
      </c>
      <c r="D3" s="2">
        <f t="shared" ref="D3:D13" si="1">LN(B3)</f>
        <v>2.5649493574615367</v>
      </c>
      <c r="E3" s="2">
        <f t="shared" ref="E3:E13" si="2">A3*D3</f>
        <v>10.259797429846147</v>
      </c>
      <c r="F3" s="2">
        <f t="shared" ref="F3:F13" si="3">$P$7*EXP($P$5*A3)</f>
        <v>13.444492410177265</v>
      </c>
      <c r="G3" s="2">
        <f t="shared" ref="G3:G13" si="4">B3-F3</f>
        <v>-0.44449241017726493</v>
      </c>
      <c r="H3" s="2">
        <f t="shared" ref="H3:H13" si="5">G3^2</f>
        <v>0.19757350270519394</v>
      </c>
      <c r="I3" s="2">
        <f>(G3-G2)^2</f>
        <v>10.722596243322279</v>
      </c>
    </row>
    <row r="4" spans="1:21" x14ac:dyDescent="0.25">
      <c r="A4" s="2">
        <v>5</v>
      </c>
      <c r="B4" s="2">
        <v>16</v>
      </c>
      <c r="C4" s="2">
        <f t="shared" si="0"/>
        <v>25</v>
      </c>
      <c r="D4" s="2">
        <f t="shared" si="1"/>
        <v>2.7725887222397811</v>
      </c>
      <c r="E4" s="2">
        <f t="shared" si="2"/>
        <v>13.862943611198906</v>
      </c>
      <c r="F4" s="2">
        <f t="shared" si="3"/>
        <v>15.057014645370339</v>
      </c>
      <c r="G4" s="2">
        <f t="shared" si="4"/>
        <v>0.94298535462966093</v>
      </c>
      <c r="H4" s="2">
        <f t="shared" si="5"/>
        <v>0.88922137904602738</v>
      </c>
      <c r="I4" s="2">
        <f t="shared" ref="I4:I13" si="6">(G4-G3)^2</f>
        <v>1.925094547833623</v>
      </c>
      <c r="M4">
        <f t="array" ref="M4:N5">MINVERSE(M1:N2)</f>
        <v>0.42848786194793803</v>
      </c>
      <c r="N4">
        <v>-3.4805498683825681E-2</v>
      </c>
      <c r="O4" s="4" t="s">
        <v>23</v>
      </c>
      <c r="P4">
        <f t="array" ref="P4:P5">MMULT(M4:N5,P1:P2)</f>
        <v>2.1454717917571013</v>
      </c>
      <c r="U4" s="4"/>
    </row>
    <row r="5" spans="1:21" x14ac:dyDescent="0.25">
      <c r="A5" s="2">
        <v>6</v>
      </c>
      <c r="B5" s="2">
        <v>19</v>
      </c>
      <c r="C5" s="2">
        <f t="shared" si="0"/>
        <v>36</v>
      </c>
      <c r="D5" s="2">
        <f t="shared" si="1"/>
        <v>2.9444389791664403</v>
      </c>
      <c r="E5" s="2">
        <f t="shared" si="2"/>
        <v>17.666633874998642</v>
      </c>
      <c r="F5" s="2">
        <f t="shared" si="3"/>
        <v>16.862941575933228</v>
      </c>
      <c r="G5" s="2">
        <f t="shared" si="4"/>
        <v>2.1370584240667725</v>
      </c>
      <c r="H5" s="2">
        <f t="shared" si="5"/>
        <v>4.5670187078747571</v>
      </c>
      <c r="I5" s="2">
        <f t="shared" si="6"/>
        <v>1.4258104951549651</v>
      </c>
      <c r="M5">
        <v>-3.4805498683825681E-2</v>
      </c>
      <c r="N5">
        <v>3.5097981866042704E-3</v>
      </c>
      <c r="O5" s="4" t="s">
        <v>7</v>
      </c>
      <c r="P5">
        <v>0.11327443604904786</v>
      </c>
      <c r="U5" s="4"/>
    </row>
    <row r="6" spans="1:21" x14ac:dyDescent="0.25">
      <c r="A6" s="2">
        <v>8</v>
      </c>
      <c r="B6" s="2">
        <v>25</v>
      </c>
      <c r="C6" s="2">
        <f t="shared" si="0"/>
        <v>64</v>
      </c>
      <c r="D6" s="2">
        <f t="shared" si="1"/>
        <v>3.2188758248682006</v>
      </c>
      <c r="E6" s="2">
        <f t="shared" si="2"/>
        <v>25.751006598945605</v>
      </c>
      <c r="F6" s="2">
        <f t="shared" si="3"/>
        <v>21.150578981924401</v>
      </c>
      <c r="G6" s="2">
        <f t="shared" si="4"/>
        <v>3.8494210180755992</v>
      </c>
      <c r="H6" s="2">
        <f t="shared" si="5"/>
        <v>14.818042174402184</v>
      </c>
      <c r="I6" s="2">
        <f t="shared" si="6"/>
        <v>2.9321856533606381</v>
      </c>
    </row>
    <row r="7" spans="1:21" x14ac:dyDescent="0.25">
      <c r="A7" s="2">
        <v>9</v>
      </c>
      <c r="B7" s="2">
        <v>28</v>
      </c>
      <c r="C7" s="2">
        <f t="shared" si="0"/>
        <v>81</v>
      </c>
      <c r="D7" s="2">
        <f t="shared" si="1"/>
        <v>3.3322045101752038</v>
      </c>
      <c r="E7" s="2">
        <f t="shared" si="2"/>
        <v>29.989840591576833</v>
      </c>
      <c r="F7" s="2">
        <f t="shared" si="3"/>
        <v>23.687363403011428</v>
      </c>
      <c r="G7" s="2">
        <f t="shared" si="4"/>
        <v>4.3126365969885718</v>
      </c>
      <c r="H7" s="2">
        <f t="shared" si="5"/>
        <v>18.598834417685168</v>
      </c>
      <c r="I7" s="2">
        <f t="shared" si="6"/>
        <v>0.21456867254768036</v>
      </c>
      <c r="O7" s="4" t="s">
        <v>6</v>
      </c>
      <c r="P7">
        <f>EXP(P4)</f>
        <v>8.5460722527638335</v>
      </c>
      <c r="U7" s="4"/>
    </row>
    <row r="8" spans="1:21" x14ac:dyDescent="0.25">
      <c r="A8" s="2">
        <v>11</v>
      </c>
      <c r="B8" s="2">
        <v>34</v>
      </c>
      <c r="C8" s="2">
        <f t="shared" si="0"/>
        <v>121</v>
      </c>
      <c r="D8" s="2">
        <f t="shared" si="1"/>
        <v>3.5263605246161616</v>
      </c>
      <c r="E8" s="2">
        <f t="shared" si="2"/>
        <v>38.789965770777776</v>
      </c>
      <c r="F8" s="2">
        <f t="shared" si="3"/>
        <v>29.710204964711941</v>
      </c>
      <c r="G8" s="2">
        <f t="shared" si="4"/>
        <v>4.2897950352880585</v>
      </c>
      <c r="H8" s="2">
        <f t="shared" si="5"/>
        <v>18.402341444782074</v>
      </c>
      <c r="I8" s="2">
        <f t="shared" si="6"/>
        <v>5.2173694091835719E-4</v>
      </c>
    </row>
    <row r="9" spans="1:21" x14ac:dyDescent="0.25">
      <c r="A9" s="2">
        <v>12</v>
      </c>
      <c r="B9" s="2">
        <v>38</v>
      </c>
      <c r="C9" s="2">
        <f t="shared" si="0"/>
        <v>144</v>
      </c>
      <c r="D9" s="2">
        <f t="shared" si="1"/>
        <v>3.6375861597263857</v>
      </c>
      <c r="E9" s="2">
        <f t="shared" si="2"/>
        <v>43.651033916716628</v>
      </c>
      <c r="F9" s="2">
        <f t="shared" si="3"/>
        <v>33.273624442079182</v>
      </c>
      <c r="G9" s="2">
        <f t="shared" si="4"/>
        <v>4.726375557920818</v>
      </c>
      <c r="H9" s="2">
        <f t="shared" si="5"/>
        <v>22.338625914511322</v>
      </c>
      <c r="I9" s="2">
        <f t="shared" si="6"/>
        <v>0.1906025527422934</v>
      </c>
    </row>
    <row r="10" spans="1:21" x14ac:dyDescent="0.25">
      <c r="A10" s="2">
        <v>13</v>
      </c>
      <c r="B10" s="2">
        <v>41</v>
      </c>
      <c r="C10" s="2">
        <f t="shared" si="0"/>
        <v>169</v>
      </c>
      <c r="D10" s="2">
        <f t="shared" si="1"/>
        <v>3.713572066704308</v>
      </c>
      <c r="E10" s="2">
        <f t="shared" si="2"/>
        <v>48.276436867156001</v>
      </c>
      <c r="F10" s="2">
        <f t="shared" si="3"/>
        <v>37.264437752197232</v>
      </c>
      <c r="G10" s="2">
        <f t="shared" si="4"/>
        <v>3.7355622478027684</v>
      </c>
      <c r="H10" s="2">
        <f t="shared" si="5"/>
        <v>13.954425307209272</v>
      </c>
      <c r="I10" s="2">
        <f t="shared" si="6"/>
        <v>0.98171101550708639</v>
      </c>
    </row>
    <row r="11" spans="1:21" x14ac:dyDescent="0.25">
      <c r="A11" s="2">
        <v>15</v>
      </c>
      <c r="B11" s="2">
        <v>45</v>
      </c>
      <c r="C11" s="2">
        <f t="shared" si="0"/>
        <v>225</v>
      </c>
      <c r="D11" s="2">
        <f t="shared" si="1"/>
        <v>3.8066624897703196</v>
      </c>
      <c r="E11" s="2">
        <f t="shared" si="2"/>
        <v>57.099937346554796</v>
      </c>
      <c r="F11" s="2">
        <f t="shared" si="3"/>
        <v>46.739439281443069</v>
      </c>
      <c r="G11" s="2">
        <f t="shared" si="4"/>
        <v>-1.7394392814430688</v>
      </c>
      <c r="H11" s="2">
        <f t="shared" si="5"/>
        <v>3.0256490138271794</v>
      </c>
      <c r="I11" s="2">
        <f t="shared" si="6"/>
        <v>29.975641745244257</v>
      </c>
    </row>
    <row r="12" spans="1:21" x14ac:dyDescent="0.25">
      <c r="A12" s="2">
        <v>16</v>
      </c>
      <c r="B12" s="2">
        <v>47</v>
      </c>
      <c r="C12" s="2">
        <f t="shared" si="0"/>
        <v>256</v>
      </c>
      <c r="D12" s="2">
        <f t="shared" si="1"/>
        <v>3.8501476017100584</v>
      </c>
      <c r="E12" s="2">
        <f t="shared" si="2"/>
        <v>61.602361627360935</v>
      </c>
      <c r="F12" s="2">
        <f t="shared" si="3"/>
        <v>52.34533222275865</v>
      </c>
      <c r="G12" s="2">
        <f t="shared" si="4"/>
        <v>-5.3453322227586497</v>
      </c>
      <c r="H12" s="2">
        <f t="shared" si="5"/>
        <v>28.572576571661926</v>
      </c>
      <c r="I12" s="2">
        <f t="shared" si="6"/>
        <v>13.002463904229531</v>
      </c>
      <c r="P12" s="4" t="s">
        <v>17</v>
      </c>
      <c r="Q12" s="10">
        <v>12</v>
      </c>
      <c r="R12" s="4" t="s">
        <v>18</v>
      </c>
      <c r="S12" s="10">
        <v>0.97</v>
      </c>
    </row>
    <row r="13" spans="1:21" x14ac:dyDescent="0.25">
      <c r="A13" s="2">
        <v>18</v>
      </c>
      <c r="B13" s="2">
        <v>50</v>
      </c>
      <c r="C13" s="2">
        <f t="shared" si="0"/>
        <v>324</v>
      </c>
      <c r="D13" s="2">
        <f t="shared" si="1"/>
        <v>3.912023005428146</v>
      </c>
      <c r="E13" s="2">
        <f t="shared" si="2"/>
        <v>70.416414097706621</v>
      </c>
      <c r="F13" s="2">
        <f t="shared" si="3"/>
        <v>65.654860898802482</v>
      </c>
      <c r="G13" s="2">
        <f t="shared" si="4"/>
        <v>-15.654860898802482</v>
      </c>
      <c r="H13" s="2">
        <f t="shared" si="5"/>
        <v>245.07466976085487</v>
      </c>
      <c r="I13" s="2">
        <f t="shared" si="6"/>
        <v>106.2863815221701</v>
      </c>
      <c r="P13" s="4" t="s">
        <v>16</v>
      </c>
      <c r="Q13" s="10">
        <v>1</v>
      </c>
      <c r="R13" s="4" t="s">
        <v>19</v>
      </c>
      <c r="S13" s="10">
        <v>1.33</v>
      </c>
    </row>
    <row r="14" spans="1:21" x14ac:dyDescent="0.25">
      <c r="A14" s="5">
        <v>22</v>
      </c>
      <c r="B14" s="5"/>
      <c r="C14" s="5">
        <f t="shared" si="0"/>
        <v>484</v>
      </c>
      <c r="D14" s="5"/>
      <c r="E14" s="5"/>
      <c r="F14" s="5"/>
      <c r="G14" s="5"/>
      <c r="H14" s="5"/>
      <c r="I14" s="5"/>
      <c r="P14" s="11" t="s">
        <v>24</v>
      </c>
      <c r="Q14" s="10">
        <f>G15/Q12</f>
        <v>-0.24244337919484238</v>
      </c>
    </row>
    <row r="15" spans="1:21" x14ac:dyDescent="0.25">
      <c r="A15" s="3">
        <f>SUM(A2:A13)</f>
        <v>119</v>
      </c>
      <c r="B15" s="3">
        <f>SUM(B2:B14)</f>
        <v>363</v>
      </c>
      <c r="C15" s="3">
        <f>SUM(C2:C13)</f>
        <v>1465</v>
      </c>
      <c r="D15" s="3">
        <f t="shared" ref="D15" si="7">SUM(D2:D14)</f>
        <v>39.225319390921854</v>
      </c>
      <c r="E15" s="3">
        <f>SUM(E2:E13)</f>
        <v>421.25819203094954</v>
      </c>
      <c r="F15" s="3"/>
      <c r="G15" s="3">
        <f>SUM(G2:G13)</f>
        <v>-2.9093205503381085</v>
      </c>
      <c r="H15" s="9">
        <f>SUM(H2:H13)</f>
        <v>384.27016212666541</v>
      </c>
      <c r="I15" s="1">
        <f>SUM(I3:I13)</f>
        <v>167.65757808905337</v>
      </c>
      <c r="M15" s="4" t="s">
        <v>15</v>
      </c>
      <c r="N15" s="10">
        <f>I15/H15</f>
        <v>0.43630131770103214</v>
      </c>
      <c r="P15" s="4" t="s">
        <v>25</v>
      </c>
      <c r="Q15" s="10">
        <f>SQRT(H15/(Q12-Q13-1))</f>
        <v>6.1989528319440002</v>
      </c>
    </row>
    <row r="16" spans="1:21" x14ac:dyDescent="0.25">
      <c r="P16" s="4" t="s">
        <v>26</v>
      </c>
      <c r="Q16" s="10">
        <f>((ABS(Q14)-0)/Q15)*SQRT(Q12)</f>
        <v>0.13548231842005012</v>
      </c>
      <c r="R16" t="s">
        <v>29</v>
      </c>
    </row>
    <row r="17" spans="16:18" x14ac:dyDescent="0.25">
      <c r="P17" s="4" t="s">
        <v>27</v>
      </c>
      <c r="Q17" s="10">
        <v>12.706</v>
      </c>
      <c r="R17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2023-03-28T15:56:39Z</dcterms:modified>
</cp:coreProperties>
</file>