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9FF0782-2A7F-4D8C-AAC6-E1245EAD1991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2" l="1"/>
  <c r="M1" i="3" l="1"/>
  <c r="D3" i="3"/>
  <c r="E3" i="3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2" i="3"/>
  <c r="E2" i="3" s="1"/>
  <c r="B15" i="3"/>
  <c r="A15" i="3"/>
  <c r="M2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E15" i="3" l="1"/>
  <c r="P2" i="3" s="1"/>
  <c r="C15" i="3"/>
  <c r="N2" i="3" s="1"/>
  <c r="N1" i="3"/>
  <c r="M4" i="3" s="1" a="1"/>
  <c r="N5" i="3" s="1"/>
  <c r="D15" i="3"/>
  <c r="P1" i="3" s="1"/>
  <c r="M5" i="3" l="1"/>
  <c r="N4" i="3"/>
  <c r="M4" i="3"/>
  <c r="P4" i="3" a="1"/>
  <c r="P5" i="3" l="1"/>
  <c r="P4" i="3"/>
  <c r="P7" i="3" s="1"/>
  <c r="F2" i="3" l="1"/>
  <c r="G2" i="3" s="1"/>
  <c r="F3" i="3"/>
  <c r="G3" i="3" s="1"/>
  <c r="F4" i="3"/>
  <c r="G4" i="3" s="1"/>
  <c r="F5" i="3"/>
  <c r="G5" i="3" s="1"/>
  <c r="F12" i="3"/>
  <c r="G12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3" i="3"/>
  <c r="G13" i="3" s="1"/>
  <c r="B15" i="1"/>
  <c r="P2" i="1" s="1"/>
  <c r="A15" i="1"/>
  <c r="N2" i="1"/>
  <c r="M1" i="1"/>
  <c r="C14" i="1"/>
  <c r="H2" i="3" l="1"/>
  <c r="G15" i="3"/>
  <c r="Q14" i="3" s="1"/>
  <c r="I9" i="3"/>
  <c r="H9" i="3"/>
  <c r="H12" i="3"/>
  <c r="I12" i="3"/>
  <c r="I5" i="3"/>
  <c r="H5" i="3"/>
  <c r="I11" i="3"/>
  <c r="H11" i="3"/>
  <c r="I7" i="3"/>
  <c r="H7" i="3"/>
  <c r="I4" i="3"/>
  <c r="H4" i="3"/>
  <c r="I10" i="3"/>
  <c r="H10" i="3"/>
  <c r="H3" i="3"/>
  <c r="I3" i="3"/>
  <c r="H13" i="3"/>
  <c r="I13" i="3"/>
  <c r="I8" i="3"/>
  <c r="H8" i="3"/>
  <c r="I6" i="3"/>
  <c r="H6" i="3"/>
  <c r="B15" i="2"/>
  <c r="Q1" i="2" s="1"/>
  <c r="C14" i="2"/>
  <c r="E14" i="2"/>
  <c r="F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G15" i="2" s="1"/>
  <c r="Q3" i="2" s="1"/>
  <c r="F2" i="2"/>
  <c r="F15" i="2" s="1"/>
  <c r="O3" i="2" s="1"/>
  <c r="E2" i="2"/>
  <c r="E15" i="2" s="1"/>
  <c r="D2" i="2"/>
  <c r="C2" i="2"/>
  <c r="C15" i="2" s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D2" i="1"/>
  <c r="C2" i="1"/>
  <c r="D15" i="2" l="1"/>
  <c r="Q2" i="2" s="1"/>
  <c r="H15" i="3"/>
  <c r="Q15" i="3" s="1"/>
  <c r="Q16" i="3" s="1"/>
  <c r="M3" i="2"/>
  <c r="O1" i="2"/>
  <c r="N2" i="2"/>
  <c r="N3" i="2"/>
  <c r="O2" i="2"/>
  <c r="D15" i="1"/>
  <c r="P1" i="1" s="1"/>
  <c r="C15" i="1"/>
  <c r="N1" i="1" s="1"/>
  <c r="M4" i="1" s="1" a="1"/>
  <c r="M5" i="1" s="1"/>
  <c r="N1" i="2"/>
  <c r="M2" i="2"/>
  <c r="I15" i="3"/>
  <c r="M5" i="2" a="1"/>
  <c r="M5" i="2" s="1"/>
  <c r="N15" i="3" l="1"/>
  <c r="N5" i="1"/>
  <c r="N4" i="1"/>
  <c r="M4" i="1"/>
  <c r="P4" i="1" a="1"/>
  <c r="P5" i="1" s="1"/>
  <c r="M6" i="2"/>
  <c r="O7" i="2"/>
  <c r="N5" i="2"/>
  <c r="N6" i="2"/>
  <c r="O6" i="2"/>
  <c r="M7" i="2"/>
  <c r="O5" i="2"/>
  <c r="N7" i="2"/>
  <c r="Q5" i="2" l="1" a="1"/>
  <c r="Q6" i="2" s="1"/>
  <c r="P4" i="1"/>
  <c r="E2" i="1" s="1"/>
  <c r="E6" i="1"/>
  <c r="F6" i="1" s="1"/>
  <c r="E12" i="1"/>
  <c r="F12" i="1" s="1"/>
  <c r="E13" i="1"/>
  <c r="F13" i="1" s="1"/>
  <c r="E9" i="1"/>
  <c r="F9" i="1" s="1"/>
  <c r="E3" i="1"/>
  <c r="F3" i="1" s="1"/>
  <c r="E8" i="1"/>
  <c r="F8" i="1" s="1"/>
  <c r="E5" i="1"/>
  <c r="F5" i="1" s="1"/>
  <c r="E7" i="1"/>
  <c r="F7" i="1" s="1"/>
  <c r="E4" i="1"/>
  <c r="F4" i="1" s="1"/>
  <c r="E10" i="1"/>
  <c r="F10" i="1" s="1"/>
  <c r="E11" i="1" l="1"/>
  <c r="F11" i="1" s="1"/>
  <c r="H12" i="1" s="1"/>
  <c r="Q5" i="2"/>
  <c r="H4" i="2" s="1"/>
  <c r="I4" i="2" s="1"/>
  <c r="Q7" i="2"/>
  <c r="H5" i="2" s="1"/>
  <c r="I5" i="2" s="1"/>
  <c r="G5" i="1"/>
  <c r="H5" i="1"/>
  <c r="G3" i="1"/>
  <c r="G10" i="1"/>
  <c r="H10" i="1"/>
  <c r="G7" i="1"/>
  <c r="H7" i="1"/>
  <c r="G13" i="1"/>
  <c r="H13" i="1"/>
  <c r="G8" i="1"/>
  <c r="H8" i="1"/>
  <c r="G4" i="1"/>
  <c r="H4" i="1"/>
  <c r="G9" i="1"/>
  <c r="H9" i="1"/>
  <c r="G12" i="1"/>
  <c r="G6" i="1"/>
  <c r="H6" i="1"/>
  <c r="F2" i="1"/>
  <c r="H3" i="2"/>
  <c r="I3" i="2" s="1"/>
  <c r="H13" i="2"/>
  <c r="I13" i="2" s="1"/>
  <c r="H6" i="2"/>
  <c r="I6" i="2" s="1"/>
  <c r="H10" i="2"/>
  <c r="I10" i="2" s="1"/>
  <c r="H7" i="2"/>
  <c r="I7" i="2" s="1"/>
  <c r="H11" i="2"/>
  <c r="I11" i="2" s="1"/>
  <c r="H8" i="2"/>
  <c r="I8" i="2" s="1"/>
  <c r="H9" i="2"/>
  <c r="I9" i="2" s="1"/>
  <c r="H11" i="1" l="1"/>
  <c r="G11" i="1"/>
  <c r="E15" i="1"/>
  <c r="H12" i="2"/>
  <c r="I12" i="2" s="1"/>
  <c r="H3" i="1"/>
  <c r="H15" i="1" s="1"/>
  <c r="F15" i="1"/>
  <c r="Q14" i="1" s="1"/>
  <c r="H2" i="2"/>
  <c r="I2" i="2" s="1"/>
  <c r="K3" i="2" s="1"/>
  <c r="K8" i="2"/>
  <c r="J8" i="2"/>
  <c r="K9" i="2"/>
  <c r="J9" i="2"/>
  <c r="K7" i="2"/>
  <c r="J7" i="2"/>
  <c r="K4" i="2"/>
  <c r="J4" i="2"/>
  <c r="K6" i="2"/>
  <c r="J6" i="2"/>
  <c r="K13" i="2"/>
  <c r="J13" i="2"/>
  <c r="K12" i="2"/>
  <c r="J12" i="2"/>
  <c r="K10" i="2"/>
  <c r="J10" i="2"/>
  <c r="K5" i="2"/>
  <c r="J5" i="2"/>
  <c r="J3" i="2"/>
  <c r="K11" i="2"/>
  <c r="J11" i="2"/>
  <c r="G2" i="1"/>
  <c r="G15" i="1" s="1"/>
  <c r="N15" i="1"/>
  <c r="J2" i="2" l="1"/>
  <c r="J15" i="2" s="1"/>
  <c r="I15" i="2"/>
  <c r="Q15" i="2" s="1"/>
  <c r="K15" i="2"/>
  <c r="N15" i="2" l="1"/>
</calcChain>
</file>

<file path=xl/sharedStrings.xml><?xml version="1.0" encoding="utf-8"?>
<sst xmlns="http://schemas.openxmlformats.org/spreadsheetml/2006/main" count="61" uniqueCount="31">
  <si>
    <t>x</t>
  </si>
  <si>
    <t>y</t>
  </si>
  <si>
    <t>x^2</t>
  </si>
  <si>
    <t>xy</t>
  </si>
  <si>
    <t>x^3</t>
  </si>
  <si>
    <t>x^4</t>
  </si>
  <si>
    <t>a1=</t>
  </si>
  <si>
    <t>a2=</t>
  </si>
  <si>
    <t>y лин</t>
  </si>
  <si>
    <t>ε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</si>
  <si>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^2</t>
    </r>
  </si>
  <si>
    <t>x^2*y</t>
  </si>
  <si>
    <t>a3=</t>
  </si>
  <si>
    <t>y кв</t>
  </si>
  <si>
    <t>(ei-ei-1)^2</t>
  </si>
  <si>
    <t>d=</t>
  </si>
  <si>
    <t>k=</t>
  </si>
  <si>
    <t>n=</t>
  </si>
  <si>
    <t>d1=</t>
  </si>
  <si>
    <t>d2=</t>
  </si>
  <si>
    <t>xlny</t>
  </si>
  <si>
    <t>lny</t>
  </si>
  <si>
    <t>y эксп</t>
  </si>
  <si>
    <t>с=</t>
  </si>
  <si>
    <t>ε сред=</t>
  </si>
  <si>
    <r>
      <t>S_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=</t>
    </r>
  </si>
  <si>
    <t>t=</t>
  </si>
  <si>
    <t>t_табл=</t>
  </si>
  <si>
    <r>
      <t xml:space="preserve">Т.к. </t>
    </r>
    <r>
      <rPr>
        <sz val="11"/>
        <color theme="1"/>
        <rFont val="Calibri"/>
        <family val="2"/>
        <charset val="204"/>
      </rPr>
      <t>ε_сред</t>
    </r>
    <r>
      <rPr>
        <sz val="11"/>
        <color theme="1"/>
        <rFont val="Times New Roman"/>
        <family val="1"/>
        <charset val="204"/>
      </rPr>
      <t>≈</t>
    </r>
    <r>
      <rPr>
        <sz val="11"/>
        <color theme="1"/>
        <rFont val="Calibri"/>
        <family val="2"/>
      </rPr>
      <t>0, то модель адекватна</t>
    </r>
  </si>
  <si>
    <r>
      <t xml:space="preserve">Т.к. 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Times New Roman"/>
        <family val="1"/>
        <charset val="204"/>
      </rPr>
      <t>≠</t>
    </r>
    <r>
      <rPr>
        <sz val="11"/>
        <color theme="1"/>
        <rFont val="Calibri"/>
        <family val="2"/>
      </rPr>
      <t>0, то определяем t-критерий</t>
    </r>
  </si>
  <si>
    <t>Т.к. t&lt;t_табл, то модель адекватна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</si>
</sst>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15</c:v>
                </c:pt>
                <c:pt idx="1">
                  <c:v>29</c:v>
                </c:pt>
                <c:pt idx="2">
                  <c:v>36</c:v>
                </c:pt>
                <c:pt idx="3">
                  <c:v>43</c:v>
                </c:pt>
                <c:pt idx="4">
                  <c:v>57</c:v>
                </c:pt>
                <c:pt idx="5">
                  <c:v>64</c:v>
                </c:pt>
                <c:pt idx="6">
                  <c:v>78</c:v>
                </c:pt>
                <c:pt idx="7">
                  <c:v>86</c:v>
                </c:pt>
                <c:pt idx="8">
                  <c:v>92</c:v>
                </c:pt>
                <c:pt idx="9">
                  <c:v>98</c:v>
                </c:pt>
                <c:pt idx="10">
                  <c:v>103</c:v>
                </c:pt>
                <c:pt idx="11">
                  <c:v>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1E-49FA-80E4-14C79E502EF6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y лин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Лист1!$E$2:$E$13</c:f>
              <c:numCache>
                <c:formatCode>General</c:formatCode>
                <c:ptCount val="12"/>
                <c:pt idx="0">
                  <c:v>19.312372038607784</c:v>
                </c:pt>
                <c:pt idx="1">
                  <c:v>31.422930681485823</c:v>
                </c:pt>
                <c:pt idx="2">
                  <c:v>37.47821000292484</c:v>
                </c:pt>
                <c:pt idx="3">
                  <c:v>43.533489324363863</c:v>
                </c:pt>
                <c:pt idx="4">
                  <c:v>55.644047967241903</c:v>
                </c:pt>
                <c:pt idx="5">
                  <c:v>61.699327288680919</c:v>
                </c:pt>
                <c:pt idx="6">
                  <c:v>73.809885931558966</c:v>
                </c:pt>
                <c:pt idx="7">
                  <c:v>79.865165252997983</c:v>
                </c:pt>
                <c:pt idx="8">
                  <c:v>85.920444574436999</c:v>
                </c:pt>
                <c:pt idx="9">
                  <c:v>98.031003217315046</c:v>
                </c:pt>
                <c:pt idx="10">
                  <c:v>104.08628253875406</c:v>
                </c:pt>
                <c:pt idx="11">
                  <c:v>116.1968411816321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1E-49FA-80E4-14C79E50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5416"/>
        <c:axId val="373706592"/>
      </c:scatterChart>
      <c:valAx>
        <c:axId val="37370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6592"/>
        <c:crosses val="autoZero"/>
        <c:crossBetween val="midCat"/>
      </c:valAx>
      <c:valAx>
        <c:axId val="3737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4382088602561043E-2"/>
          <c:y val="0.12795168594232706"/>
          <c:w val="0.92014316392269146"/>
          <c:h val="0.71310608182238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Лист2!$B$2:$B$13</c:f>
              <c:numCache>
                <c:formatCode>General</c:formatCode>
                <c:ptCount val="12"/>
                <c:pt idx="0">
                  <c:v>15</c:v>
                </c:pt>
                <c:pt idx="1">
                  <c:v>29</c:v>
                </c:pt>
                <c:pt idx="2">
                  <c:v>36</c:v>
                </c:pt>
                <c:pt idx="3">
                  <c:v>43</c:v>
                </c:pt>
                <c:pt idx="4">
                  <c:v>57</c:v>
                </c:pt>
                <c:pt idx="5">
                  <c:v>64</c:v>
                </c:pt>
                <c:pt idx="6">
                  <c:v>78</c:v>
                </c:pt>
                <c:pt idx="7">
                  <c:v>86</c:v>
                </c:pt>
                <c:pt idx="8">
                  <c:v>92</c:v>
                </c:pt>
                <c:pt idx="9">
                  <c:v>98</c:v>
                </c:pt>
                <c:pt idx="10">
                  <c:v>103</c:v>
                </c:pt>
                <c:pt idx="11">
                  <c:v>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D-4B6D-86B5-AF03C80CF7A4}"/>
            </c:ext>
          </c:extLst>
        </c:ser>
        <c:ser>
          <c:idx val="1"/>
          <c:order val="1"/>
          <c:tx>
            <c:strRef>
              <c:f>Лист2!$H$1</c:f>
              <c:strCache>
                <c:ptCount val="1"/>
                <c:pt idx="0">
                  <c:v>y кв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Лист2!$H$2:$H$13</c:f>
              <c:numCache>
                <c:formatCode>General</c:formatCode>
                <c:ptCount val="12"/>
                <c:pt idx="0">
                  <c:v>12.164754503682843</c:v>
                </c:pt>
                <c:pt idx="1">
                  <c:v>29.276800279340932</c:v>
                </c:pt>
                <c:pt idx="2">
                  <c:v>37.295163562490103</c:v>
                </c:pt>
                <c:pt idx="3">
                  <c:v>44.955087109186024</c:v>
                </c:pt>
                <c:pt idx="4">
                  <c:v>59.19961499321812</c:v>
                </c:pt>
                <c:pt idx="5">
                  <c:v>65.784219330554293</c:v>
                </c:pt>
                <c:pt idx="6">
                  <c:v>77.878108795866893</c:v>
                </c:pt>
                <c:pt idx="7">
                  <c:v>83.387393923843319</c:v>
                </c:pt>
                <c:pt idx="8">
                  <c:v>88.538239315366496</c:v>
                </c:pt>
                <c:pt idx="9">
                  <c:v>97.764610889053102</c:v>
                </c:pt>
                <c:pt idx="10">
                  <c:v>101.84013707121653</c:v>
                </c:pt>
                <c:pt idx="11">
                  <c:v>108.91587022618364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D-4B6D-86B5-AF03C80CF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7376"/>
        <c:axId val="373707768"/>
      </c:scatterChart>
      <c:valAx>
        <c:axId val="3737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768"/>
        <c:crosses val="autoZero"/>
        <c:crossBetween val="midCat"/>
      </c:valAx>
      <c:valAx>
        <c:axId val="37370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Лист3!$B$2:$B$13</c:f>
              <c:numCache>
                <c:formatCode>General</c:formatCode>
                <c:ptCount val="12"/>
                <c:pt idx="0">
                  <c:v>15</c:v>
                </c:pt>
                <c:pt idx="1">
                  <c:v>29</c:v>
                </c:pt>
                <c:pt idx="2">
                  <c:v>36</c:v>
                </c:pt>
                <c:pt idx="3">
                  <c:v>43</c:v>
                </c:pt>
                <c:pt idx="4">
                  <c:v>57</c:v>
                </c:pt>
                <c:pt idx="5">
                  <c:v>64</c:v>
                </c:pt>
                <c:pt idx="6">
                  <c:v>78</c:v>
                </c:pt>
                <c:pt idx="7">
                  <c:v>86</c:v>
                </c:pt>
                <c:pt idx="8">
                  <c:v>92</c:v>
                </c:pt>
                <c:pt idx="9">
                  <c:v>98</c:v>
                </c:pt>
                <c:pt idx="10">
                  <c:v>103</c:v>
                </c:pt>
                <c:pt idx="11">
                  <c:v>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7C-4BDE-A265-E798AE7B0846}"/>
            </c:ext>
          </c:extLst>
        </c:ser>
        <c:ser>
          <c:idx val="1"/>
          <c:order val="1"/>
          <c:tx>
            <c:strRef>
              <c:f>Лист3!$F$1</c:f>
              <c:strCache>
                <c:ptCount val="1"/>
                <c:pt idx="0">
                  <c:v>y эксп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Лист3!$F$2:$F$13</c:f>
              <c:numCache>
                <c:formatCode>General</c:formatCode>
                <c:ptCount val="12"/>
                <c:pt idx="0">
                  <c:v>24.153095224147702</c:v>
                </c:pt>
                <c:pt idx="1">
                  <c:v>30.207715277621627</c:v>
                </c:pt>
                <c:pt idx="2">
                  <c:v>33.782393943198471</c:v>
                </c:pt>
                <c:pt idx="3">
                  <c:v>37.780087969079538</c:v>
                </c:pt>
                <c:pt idx="4">
                  <c:v>47.250678637347377</c:v>
                </c:pt>
                <c:pt idx="5">
                  <c:v>52.84216383596754</c:v>
                </c:pt>
                <c:pt idx="6">
                  <c:v>66.088467130061943</c:v>
                </c:pt>
                <c:pt idx="7">
                  <c:v>73.909152386107223</c:v>
                </c:pt>
                <c:pt idx="8">
                  <c:v>82.655311034563852</c:v>
                </c:pt>
                <c:pt idx="9">
                  <c:v>103.37507796595324</c:v>
                </c:pt>
                <c:pt idx="10">
                  <c:v>115.60813440074399</c:v>
                </c:pt>
                <c:pt idx="11">
                  <c:v>144.58840887039648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7C-4BDE-A265-E798AE7B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03848"/>
        <c:axId val="357010904"/>
      </c:scatterChart>
      <c:valAx>
        <c:axId val="35700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10904"/>
        <c:crosses val="autoZero"/>
        <c:crossBetween val="midCat"/>
      </c:valAx>
      <c:valAx>
        <c:axId val="3570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03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71437</xdr:rowOff>
    </xdr:from>
    <xdr:to>
      <xdr:col>11</xdr:col>
      <xdr:colOff>114300</xdr:colOff>
      <xdr:row>36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E84F1C-B050-427F-8E9D-79D531FE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600075</xdr:colOff>
      <xdr:row>7</xdr:row>
      <xdr:rowOff>14287</xdr:rowOff>
    </xdr:from>
    <xdr:ext cx="9928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53400" y="1347787"/>
              <a:ext cx="9928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=7,2+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6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06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53400" y="1347787"/>
              <a:ext cx="9928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</a:t>
              </a:r>
              <a:r>
                <a:rPr lang="ru-RU" sz="1100" b="0" i="0">
                  <a:latin typeface="Cambria Math" panose="02040503050406030204" pitchFamily="18" charset="0"/>
                </a:rPr>
                <a:t>7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+</a:t>
              </a:r>
              <a:r>
                <a:rPr lang="ru-RU" sz="1100" b="0" i="0">
                  <a:latin typeface="Cambria Math" panose="02040503050406030204" pitchFamily="18" charset="0"/>
                </a:rPr>
                <a:t>6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06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15</xdr:row>
      <xdr:rowOff>138111</xdr:rowOff>
    </xdr:from>
    <xdr:to>
      <xdr:col>10</xdr:col>
      <xdr:colOff>609599</xdr:colOff>
      <xdr:row>35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29D33B-88B8-4734-993F-5121BFA23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342900</xdr:colOff>
      <xdr:row>8</xdr:row>
      <xdr:rowOff>23812</xdr:rowOff>
    </xdr:from>
    <xdr:ext cx="175593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75593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=−6,38+9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63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−0,18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75593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𝑦=−6,</a:t>
              </a:r>
              <a:r>
                <a:rPr lang="ru-RU" sz="1100" b="0" i="0">
                  <a:latin typeface="Cambria Math" panose="02040503050406030204" pitchFamily="18" charset="0"/>
                </a:rPr>
                <a:t>38</a:t>
              </a:r>
              <a:r>
                <a:rPr lang="en-US" sz="1100" b="0" i="0">
                  <a:latin typeface="Cambria Math" panose="02040503050406030204" pitchFamily="18" charset="0"/>
                </a:rPr>
                <a:t>+</a:t>
              </a:r>
              <a:r>
                <a:rPr lang="ru-RU" sz="1100" b="0" i="0">
                  <a:latin typeface="Cambria Math" panose="02040503050406030204" pitchFamily="18" charset="0"/>
                </a:rPr>
                <a:t>9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63</a:t>
              </a:r>
              <a:r>
                <a:rPr lang="en-US" sz="1100" b="0" i="0">
                  <a:latin typeface="Cambria Math" panose="02040503050406030204" pitchFamily="18" charset="0"/>
                </a:rPr>
                <a:t>𝑥−0,1</a:t>
              </a:r>
              <a:r>
                <a:rPr lang="ru-RU" sz="1100" b="0" i="0">
                  <a:latin typeface="Cambria Math" panose="02040503050406030204" pitchFamily="18" charset="0"/>
                </a:rPr>
                <a:t>8</a:t>
              </a:r>
              <a:r>
                <a:rPr lang="en-US" sz="1100" b="0" i="0">
                  <a:latin typeface="Cambria Math" panose="02040503050406030204" pitchFamily="18" charset="0"/>
                </a:rPr>
                <a:t>𝑥^2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90486</xdr:rowOff>
    </xdr:from>
    <xdr:to>
      <xdr:col>12</xdr:col>
      <xdr:colOff>152400</xdr:colOff>
      <xdr:row>36</xdr:row>
      <xdr:rowOff>133349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238125</xdr:colOff>
      <xdr:row>8</xdr:row>
      <xdr:rowOff>23812</xdr:rowOff>
    </xdr:from>
    <xdr:ext cx="98507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8162925" y="1547812"/>
              <a:ext cx="98507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=19,31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0,1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8162925" y="1547812"/>
              <a:ext cx="98507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𝑦=1</a:t>
              </a:r>
              <a:r>
                <a:rPr lang="ru-RU" sz="1100" b="0" i="0">
                  <a:latin typeface="Cambria Math" panose="02040503050406030204" pitchFamily="18" charset="0"/>
                </a:rPr>
                <a:t>9</a:t>
              </a:r>
              <a:r>
                <a:rPr lang="en-US" sz="1100" b="0" i="0">
                  <a:latin typeface="Cambria Math" panose="02040503050406030204" pitchFamily="18" charset="0"/>
                </a:rPr>
                <a:t>,3</a:t>
              </a:r>
              <a:r>
                <a:rPr lang="ru-RU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𝑒^0,1</a:t>
              </a:r>
              <a:r>
                <a:rPr lang="ru-RU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O20" sqref="O20"/>
    </sheetView>
  </sheetViews>
  <sheetFormatPr defaultRowHeight="15" x14ac:dyDescent="0.25"/>
  <cols>
    <col min="6" max="6" width="12.7109375" bestFit="1" customWidth="1"/>
    <col min="14" max="14" width="12.7109375" bestFit="1" customWidth="1"/>
    <col min="17" max="17" width="12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6" t="s">
        <v>9</v>
      </c>
      <c r="G1" s="6" t="s">
        <v>10</v>
      </c>
      <c r="H1" s="2" t="s">
        <v>14</v>
      </c>
      <c r="I1" s="2"/>
      <c r="M1">
        <f>A15</f>
        <v>119</v>
      </c>
      <c r="N1">
        <f>C15</f>
        <v>1465</v>
      </c>
      <c r="P1">
        <f>D15</f>
        <v>9728</v>
      </c>
    </row>
    <row r="2" spans="1:19" x14ac:dyDescent="0.25">
      <c r="A2" s="2">
        <v>2</v>
      </c>
      <c r="B2" s="2">
        <v>15</v>
      </c>
      <c r="C2" s="2">
        <f>A2^2</f>
        <v>4</v>
      </c>
      <c r="D2" s="2">
        <f>A2*B2</f>
        <v>30</v>
      </c>
      <c r="E2" s="2">
        <f>$P$4+$P$5*A2</f>
        <v>19.312372038607784</v>
      </c>
      <c r="F2" s="2">
        <f>B2-E2</f>
        <v>-4.3123720386077835</v>
      </c>
      <c r="G2" s="2">
        <f>F2^2</f>
        <v>18.596552599366252</v>
      </c>
      <c r="H2" s="2"/>
      <c r="I2" s="2"/>
      <c r="M2">
        <v>12</v>
      </c>
      <c r="N2">
        <f>A15</f>
        <v>119</v>
      </c>
      <c r="P2">
        <f>B15</f>
        <v>807</v>
      </c>
    </row>
    <row r="3" spans="1:19" x14ac:dyDescent="0.25">
      <c r="A3" s="2">
        <v>4</v>
      </c>
      <c r="B3" s="2">
        <v>29</v>
      </c>
      <c r="C3" s="2">
        <f t="shared" ref="C3:C14" si="0">A3^2</f>
        <v>16</v>
      </c>
      <c r="D3" s="2">
        <f t="shared" ref="D3:D13" si="1">A3*B3</f>
        <v>116</v>
      </c>
      <c r="E3" s="2">
        <f t="shared" ref="E3:E13" si="2">$P$4+$P$5*A3</f>
        <v>31.422930681485823</v>
      </c>
      <c r="F3" s="2">
        <f t="shared" ref="F3:F13" si="3">B3-E3</f>
        <v>-2.4229306814858234</v>
      </c>
      <c r="G3" s="2">
        <f t="shared" ref="G3:G13" si="4">F3^2</f>
        <v>5.8705930872853562</v>
      </c>
      <c r="H3" s="2">
        <f>(F3-F2)^2</f>
        <v>3.5699886420028744</v>
      </c>
      <c r="I3" s="2"/>
    </row>
    <row r="4" spans="1:19" x14ac:dyDescent="0.25">
      <c r="A4" s="2">
        <v>5</v>
      </c>
      <c r="B4" s="2">
        <v>36</v>
      </c>
      <c r="C4" s="2">
        <f t="shared" si="0"/>
        <v>25</v>
      </c>
      <c r="D4" s="2">
        <f t="shared" si="1"/>
        <v>180</v>
      </c>
      <c r="E4" s="2">
        <f t="shared" si="2"/>
        <v>37.47821000292484</v>
      </c>
      <c r="F4" s="2">
        <f t="shared" si="3"/>
        <v>-1.4782100029248397</v>
      </c>
      <c r="G4" s="2">
        <f t="shared" si="4"/>
        <v>2.1851048127470545</v>
      </c>
      <c r="H4" s="2">
        <f t="shared" ref="H4:H13" si="5">(F4-F3)^2</f>
        <v>0.89249716050072536</v>
      </c>
      <c r="I4" s="2"/>
      <c r="M4">
        <f t="array" ref="M4:N5">MINVERSE(M1:N2)</f>
        <v>-3.4805498683825681E-2</v>
      </c>
      <c r="N4">
        <v>0.42848786194793803</v>
      </c>
      <c r="O4" s="4" t="s">
        <v>6</v>
      </c>
      <c r="P4">
        <f t="array" ref="P4:P5">MMULT(M4:N5,P1:P2)</f>
        <v>7.2018133957297437</v>
      </c>
    </row>
    <row r="5" spans="1:19" x14ac:dyDescent="0.25">
      <c r="A5" s="2">
        <v>6</v>
      </c>
      <c r="B5" s="2">
        <v>43</v>
      </c>
      <c r="C5" s="2">
        <f t="shared" si="0"/>
        <v>36</v>
      </c>
      <c r="D5" s="2">
        <f t="shared" si="1"/>
        <v>258</v>
      </c>
      <c r="E5" s="2">
        <f t="shared" si="2"/>
        <v>43.533489324363863</v>
      </c>
      <c r="F5" s="2">
        <f t="shared" si="3"/>
        <v>-0.5334893243638632</v>
      </c>
      <c r="G5" s="2">
        <f t="shared" si="4"/>
        <v>0.28461085921021123</v>
      </c>
      <c r="H5" s="2">
        <f t="shared" si="5"/>
        <v>0.89249716050071193</v>
      </c>
      <c r="I5" s="2"/>
      <c r="M5">
        <v>3.5097981866042704E-3</v>
      </c>
      <c r="N5">
        <v>-3.4805498683825681E-2</v>
      </c>
      <c r="O5" s="4" t="s">
        <v>7</v>
      </c>
      <c r="P5">
        <v>6.0552793214390199</v>
      </c>
    </row>
    <row r="6" spans="1:19" x14ac:dyDescent="0.25">
      <c r="A6" s="2">
        <v>8</v>
      </c>
      <c r="B6" s="2">
        <v>57</v>
      </c>
      <c r="C6" s="2">
        <f t="shared" si="0"/>
        <v>64</v>
      </c>
      <c r="D6" s="2">
        <f t="shared" si="1"/>
        <v>456</v>
      </c>
      <c r="E6" s="2">
        <f t="shared" si="2"/>
        <v>55.644047967241903</v>
      </c>
      <c r="F6" s="2">
        <f t="shared" si="3"/>
        <v>1.3559520327580969</v>
      </c>
      <c r="G6" s="2">
        <f t="shared" si="4"/>
        <v>1.8386059151408152</v>
      </c>
      <c r="H6" s="2">
        <f t="shared" si="5"/>
        <v>3.5699886420028744</v>
      </c>
      <c r="I6" s="2"/>
    </row>
    <row r="7" spans="1:19" x14ac:dyDescent="0.25">
      <c r="A7" s="2">
        <v>9</v>
      </c>
      <c r="B7" s="2">
        <v>64</v>
      </c>
      <c r="C7" s="2">
        <f t="shared" si="0"/>
        <v>81</v>
      </c>
      <c r="D7" s="2">
        <f t="shared" si="1"/>
        <v>576</v>
      </c>
      <c r="E7" s="2">
        <f t="shared" si="2"/>
        <v>61.699327288680919</v>
      </c>
      <c r="F7" s="2">
        <f t="shared" si="3"/>
        <v>2.3006727113190806</v>
      </c>
      <c r="G7" s="2">
        <f t="shared" si="4"/>
        <v>5.2930949246082895</v>
      </c>
      <c r="H7" s="2">
        <f t="shared" si="5"/>
        <v>0.89249716050072536</v>
      </c>
      <c r="I7" s="2"/>
    </row>
    <row r="8" spans="1:19" x14ac:dyDescent="0.25">
      <c r="A8" s="2">
        <v>11</v>
      </c>
      <c r="B8" s="2">
        <v>78</v>
      </c>
      <c r="C8" s="2">
        <f t="shared" si="0"/>
        <v>121</v>
      </c>
      <c r="D8" s="2">
        <f t="shared" si="1"/>
        <v>858</v>
      </c>
      <c r="E8" s="2">
        <f t="shared" si="2"/>
        <v>73.809885931558966</v>
      </c>
      <c r="F8" s="2">
        <f t="shared" si="3"/>
        <v>4.1901140684410336</v>
      </c>
      <c r="G8" s="2">
        <f t="shared" si="4"/>
        <v>17.557055906547472</v>
      </c>
      <c r="H8" s="2">
        <f t="shared" si="5"/>
        <v>3.5699886420028477</v>
      </c>
      <c r="I8" s="2"/>
    </row>
    <row r="9" spans="1:19" x14ac:dyDescent="0.25">
      <c r="A9" s="2">
        <v>12</v>
      </c>
      <c r="B9" s="2">
        <v>86</v>
      </c>
      <c r="C9" s="2">
        <f t="shared" si="0"/>
        <v>144</v>
      </c>
      <c r="D9" s="2">
        <f t="shared" si="1"/>
        <v>1032</v>
      </c>
      <c r="E9" s="2">
        <f t="shared" si="2"/>
        <v>79.865165252997983</v>
      </c>
      <c r="F9" s="2">
        <f t="shared" si="3"/>
        <v>6.1348347470020173</v>
      </c>
      <c r="G9" s="2">
        <f t="shared" si="4"/>
        <v>37.636197373023307</v>
      </c>
      <c r="H9" s="2">
        <f t="shared" si="5"/>
        <v>3.7819385176226925</v>
      </c>
      <c r="I9" s="2"/>
    </row>
    <row r="10" spans="1:19" x14ac:dyDescent="0.25">
      <c r="A10" s="2">
        <v>13</v>
      </c>
      <c r="B10" s="2">
        <v>92</v>
      </c>
      <c r="C10" s="2">
        <f t="shared" si="0"/>
        <v>169</v>
      </c>
      <c r="D10" s="2">
        <f t="shared" si="1"/>
        <v>1196</v>
      </c>
      <c r="E10" s="2">
        <f t="shared" si="2"/>
        <v>85.920444574436999</v>
      </c>
      <c r="F10" s="2">
        <f t="shared" si="3"/>
        <v>6.0795554255630009</v>
      </c>
      <c r="G10" s="2">
        <f t="shared" si="4"/>
        <v>36.960994172492519</v>
      </c>
      <c r="H10" s="2">
        <f t="shared" si="5"/>
        <v>3.0558033787580949E-3</v>
      </c>
      <c r="I10" s="2"/>
    </row>
    <row r="11" spans="1:19" x14ac:dyDescent="0.25">
      <c r="A11" s="2">
        <v>15</v>
      </c>
      <c r="B11" s="2">
        <v>98</v>
      </c>
      <c r="C11" s="2">
        <f t="shared" si="0"/>
        <v>225</v>
      </c>
      <c r="D11" s="2">
        <f t="shared" si="1"/>
        <v>1470</v>
      </c>
      <c r="E11" s="2">
        <f t="shared" si="2"/>
        <v>98.031003217315046</v>
      </c>
      <c r="F11" s="2">
        <f t="shared" si="3"/>
        <v>-3.1003217315046072E-2</v>
      </c>
      <c r="G11" s="2">
        <f t="shared" si="4"/>
        <v>9.6119948388397253E-4</v>
      </c>
      <c r="H11" s="2">
        <f t="shared" si="5"/>
        <v>37.338926928051599</v>
      </c>
      <c r="I11" s="2"/>
    </row>
    <row r="12" spans="1:19" x14ac:dyDescent="0.25">
      <c r="A12" s="2">
        <v>16</v>
      </c>
      <c r="B12" s="2">
        <v>103</v>
      </c>
      <c r="C12" s="2">
        <f t="shared" si="0"/>
        <v>256</v>
      </c>
      <c r="D12" s="2">
        <f t="shared" si="1"/>
        <v>1648</v>
      </c>
      <c r="E12" s="2">
        <f t="shared" si="2"/>
        <v>104.08628253875406</v>
      </c>
      <c r="F12" s="2">
        <f t="shared" si="3"/>
        <v>-1.0862825387540624</v>
      </c>
      <c r="G12" s="2">
        <f t="shared" si="4"/>
        <v>1.1800097540019712</v>
      </c>
      <c r="H12" s="2">
        <f t="shared" si="5"/>
        <v>1.1136144462567907</v>
      </c>
      <c r="I12" s="2"/>
      <c r="P12" s="4" t="s">
        <v>17</v>
      </c>
      <c r="Q12" s="10">
        <v>12</v>
      </c>
      <c r="R12" s="4" t="s">
        <v>18</v>
      </c>
      <c r="S12" s="10">
        <v>0.97</v>
      </c>
    </row>
    <row r="13" spans="1:19" x14ac:dyDescent="0.25">
      <c r="A13" s="2">
        <v>18</v>
      </c>
      <c r="B13" s="2">
        <v>106</v>
      </c>
      <c r="C13" s="2">
        <f t="shared" si="0"/>
        <v>324</v>
      </c>
      <c r="D13" s="2">
        <f t="shared" si="1"/>
        <v>1908</v>
      </c>
      <c r="E13" s="2">
        <f t="shared" si="2"/>
        <v>116.1968411816321</v>
      </c>
      <c r="F13" s="2">
        <f t="shared" si="3"/>
        <v>-10.196841181632095</v>
      </c>
      <c r="G13" s="2">
        <f t="shared" si="4"/>
        <v>103.97557008342822</v>
      </c>
      <c r="H13" s="2">
        <f t="shared" si="5"/>
        <v>83.002278785319618</v>
      </c>
      <c r="I13" s="5"/>
      <c r="P13" s="4" t="s">
        <v>16</v>
      </c>
      <c r="Q13" s="10">
        <v>1</v>
      </c>
      <c r="R13" s="4" t="s">
        <v>19</v>
      </c>
      <c r="S13" s="10">
        <v>1.33</v>
      </c>
    </row>
    <row r="14" spans="1:19" x14ac:dyDescent="0.25">
      <c r="A14" s="5">
        <v>20</v>
      </c>
      <c r="B14" s="5"/>
      <c r="C14" s="5">
        <f t="shared" si="0"/>
        <v>400</v>
      </c>
      <c r="D14" s="5"/>
      <c r="E14" s="5"/>
      <c r="F14" s="5"/>
      <c r="G14" s="5"/>
      <c r="H14" s="5"/>
      <c r="I14" s="5"/>
      <c r="P14" s="11" t="s">
        <v>24</v>
      </c>
      <c r="Q14" s="10">
        <f>F15/Q12</f>
        <v>-2.3684757858670007E-14</v>
      </c>
      <c r="R14" t="s">
        <v>28</v>
      </c>
    </row>
    <row r="15" spans="1:19" x14ac:dyDescent="0.25">
      <c r="A15" s="3">
        <f>SUM(A2:A13)</f>
        <v>119</v>
      </c>
      <c r="B15" s="3">
        <f>SUM(B2:B14)</f>
        <v>807</v>
      </c>
      <c r="C15" s="3">
        <f>SUM(C2:C13)</f>
        <v>1465</v>
      </c>
      <c r="D15" s="3">
        <f t="shared" ref="D15:G15" si="6">SUM(D2:D14)</f>
        <v>9728</v>
      </c>
      <c r="E15" s="3">
        <f t="shared" si="6"/>
        <v>807.00000000000034</v>
      </c>
      <c r="F15" s="3">
        <f>SUM(F2:F13)</f>
        <v>-2.8421709430404007E-13</v>
      </c>
      <c r="G15" s="3">
        <f t="shared" si="6"/>
        <v>231.37935068733535</v>
      </c>
      <c r="H15" s="9">
        <f>SUM(H3:H13)</f>
        <v>138.62727188814023</v>
      </c>
      <c r="M15" s="4" t="s">
        <v>15</v>
      </c>
      <c r="N15">
        <f>H15/F15</f>
        <v>-487751351577200.63</v>
      </c>
      <c r="P15" s="4"/>
      <c r="Q15" s="10"/>
    </row>
    <row r="16" spans="1:19" x14ac:dyDescent="0.25">
      <c r="P16" s="4"/>
      <c r="Q16" s="10"/>
    </row>
    <row r="17" spans="16:17" x14ac:dyDescent="0.25">
      <c r="P17" s="4"/>
      <c r="Q1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P19" sqref="P19"/>
    </sheetView>
  </sheetViews>
  <sheetFormatPr defaultRowHeight="15" x14ac:dyDescent="0.25"/>
  <cols>
    <col min="11" max="11" width="12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13</v>
      </c>
      <c r="I1" s="6" t="s">
        <v>9</v>
      </c>
      <c r="J1" s="6" t="s">
        <v>10</v>
      </c>
      <c r="K1" s="8" t="s">
        <v>14</v>
      </c>
      <c r="M1">
        <v>12</v>
      </c>
      <c r="N1">
        <f>A15</f>
        <v>119</v>
      </c>
      <c r="O1">
        <f>C15</f>
        <v>1465</v>
      </c>
      <c r="Q1">
        <f>B15</f>
        <v>807</v>
      </c>
    </row>
    <row r="2" spans="1:19" x14ac:dyDescent="0.25">
      <c r="A2" s="2">
        <v>2</v>
      </c>
      <c r="B2" s="2">
        <v>15</v>
      </c>
      <c r="C2" s="2">
        <f>A2^2</f>
        <v>4</v>
      </c>
      <c r="D2" s="2">
        <f>A2*B2</f>
        <v>30</v>
      </c>
      <c r="E2" s="2">
        <f>A2^3</f>
        <v>8</v>
      </c>
      <c r="F2" s="2">
        <f>A2^4</f>
        <v>16</v>
      </c>
      <c r="G2" s="2">
        <f>A2^2*B2</f>
        <v>60</v>
      </c>
      <c r="H2" s="2">
        <f>$Q$5+$Q$6*A2+$Q$7*(A2^2)</f>
        <v>12.164754503682843</v>
      </c>
      <c r="I2" s="2">
        <f>B2-H2</f>
        <v>2.8352454963171567</v>
      </c>
      <c r="J2">
        <f>I2^2</f>
        <v>8.0386170243867205</v>
      </c>
      <c r="M2">
        <f>A15</f>
        <v>119</v>
      </c>
      <c r="N2">
        <f>C15</f>
        <v>1465</v>
      </c>
      <c r="O2">
        <f>E15</f>
        <v>20213</v>
      </c>
      <c r="Q2">
        <f>D15</f>
        <v>9728</v>
      </c>
    </row>
    <row r="3" spans="1:19" x14ac:dyDescent="0.25">
      <c r="A3" s="2">
        <v>4</v>
      </c>
      <c r="B3" s="2">
        <v>29</v>
      </c>
      <c r="C3" s="2">
        <f t="shared" ref="C3:C14" si="0">A3^2</f>
        <v>16</v>
      </c>
      <c r="D3" s="2">
        <f t="shared" ref="D3:D13" si="1">A3*B3</f>
        <v>116</v>
      </c>
      <c r="E3" s="2">
        <f t="shared" ref="E3:E14" si="2">A3^3</f>
        <v>64</v>
      </c>
      <c r="F3" s="2">
        <f t="shared" ref="F3:F14" si="3">A3^4</f>
        <v>256</v>
      </c>
      <c r="G3" s="2">
        <f t="shared" ref="G3:G13" si="4">A3^2*B3</f>
        <v>464</v>
      </c>
      <c r="H3" s="2">
        <f t="shared" ref="H3:H13" si="5">$Q$5+$Q$6*A3+$Q$7*(A3^2)</f>
        <v>29.276800279340932</v>
      </c>
      <c r="I3" s="2">
        <f t="shared" ref="I3:I13" si="6">B3-H3</f>
        <v>-0.27680027934093232</v>
      </c>
      <c r="J3">
        <f t="shared" ref="J3:J13" si="7">I3^2</f>
        <v>7.6618394643218166E-2</v>
      </c>
      <c r="K3">
        <f>(I3-I2)^2</f>
        <v>9.6848289097913565</v>
      </c>
      <c r="M3">
        <f>C15</f>
        <v>1465</v>
      </c>
      <c r="N3">
        <f>E15</f>
        <v>20213</v>
      </c>
      <c r="O3">
        <f>F15</f>
        <v>297925</v>
      </c>
      <c r="Q3">
        <f>G15</f>
        <v>131936</v>
      </c>
    </row>
    <row r="4" spans="1:19" x14ac:dyDescent="0.25">
      <c r="A4" s="2">
        <v>5</v>
      </c>
      <c r="B4" s="2">
        <v>36</v>
      </c>
      <c r="C4" s="2">
        <f t="shared" si="0"/>
        <v>25</v>
      </c>
      <c r="D4" s="2">
        <f t="shared" si="1"/>
        <v>180</v>
      </c>
      <c r="E4" s="2">
        <f t="shared" si="2"/>
        <v>125</v>
      </c>
      <c r="F4" s="2">
        <f t="shared" si="3"/>
        <v>625</v>
      </c>
      <c r="G4" s="2">
        <f t="shared" si="4"/>
        <v>900</v>
      </c>
      <c r="H4" s="2">
        <f t="shared" si="5"/>
        <v>37.295163562490103</v>
      </c>
      <c r="I4" s="2">
        <f t="shared" si="6"/>
        <v>-1.295163562490103</v>
      </c>
      <c r="J4">
        <f t="shared" si="7"/>
        <v>1.677448653602055</v>
      </c>
      <c r="K4">
        <f t="shared" ref="K4:K13" si="8">(I4-I3)^2</f>
        <v>1.0370637764663579</v>
      </c>
      <c r="O4" s="4"/>
    </row>
    <row r="5" spans="1:19" x14ac:dyDescent="0.25">
      <c r="A5" s="2">
        <v>6</v>
      </c>
      <c r="B5" s="2">
        <v>43</v>
      </c>
      <c r="C5" s="2">
        <f t="shared" si="0"/>
        <v>36</v>
      </c>
      <c r="D5" s="2">
        <f t="shared" si="1"/>
        <v>258</v>
      </c>
      <c r="E5" s="2">
        <f t="shared" si="2"/>
        <v>216</v>
      </c>
      <c r="F5" s="2">
        <f t="shared" si="3"/>
        <v>1296</v>
      </c>
      <c r="G5" s="2">
        <f t="shared" si="4"/>
        <v>1548</v>
      </c>
      <c r="H5" s="2">
        <f t="shared" si="5"/>
        <v>44.955087109186024</v>
      </c>
      <c r="I5" s="2">
        <f t="shared" si="6"/>
        <v>-1.9550871091860245</v>
      </c>
      <c r="J5">
        <f t="shared" si="7"/>
        <v>3.8223656045053658</v>
      </c>
      <c r="K5">
        <f t="shared" si="8"/>
        <v>0.43549908748372401</v>
      </c>
      <c r="M5">
        <f t="array" ref="M5:O7">MINVERSE(M1:O3)</f>
        <v>1.4477070859433427</v>
      </c>
      <c r="N5">
        <v>-0.30314301799978638</v>
      </c>
      <c r="O5" s="4">
        <v>1.3448146150617391E-2</v>
      </c>
      <c r="P5" s="4" t="s">
        <v>6</v>
      </c>
      <c r="Q5">
        <f t="array" ref="Q5:Q7">MMULT(M5:O7,Q1:Q3)</f>
        <v>-6.3810502177882427</v>
      </c>
    </row>
    <row r="6" spans="1:19" x14ac:dyDescent="0.25">
      <c r="A6" s="2">
        <v>8</v>
      </c>
      <c r="B6" s="2">
        <v>57</v>
      </c>
      <c r="C6" s="2">
        <f t="shared" si="0"/>
        <v>64</v>
      </c>
      <c r="D6" s="2">
        <f t="shared" si="1"/>
        <v>456</v>
      </c>
      <c r="E6" s="2">
        <f t="shared" si="2"/>
        <v>512</v>
      </c>
      <c r="F6" s="2">
        <f t="shared" si="3"/>
        <v>4096</v>
      </c>
      <c r="G6" s="2">
        <f t="shared" si="4"/>
        <v>3648</v>
      </c>
      <c r="H6" s="2">
        <f t="shared" si="5"/>
        <v>59.19961499321812</v>
      </c>
      <c r="I6" s="2">
        <f t="shared" si="6"/>
        <v>-2.1996149932181197</v>
      </c>
      <c r="J6">
        <f t="shared" si="7"/>
        <v>4.8383061183899487</v>
      </c>
      <c r="K6">
        <f t="shared" si="8"/>
        <v>5.979388606921382E-2</v>
      </c>
      <c r="M6">
        <v>-0.30314301799978655</v>
      </c>
      <c r="N6">
        <v>7.4157037345201932E-2</v>
      </c>
      <c r="O6">
        <v>-3.5405946949362407E-3</v>
      </c>
      <c r="P6" s="4" t="s">
        <v>7</v>
      </c>
      <c r="Q6">
        <v>9.6313420971887922</v>
      </c>
    </row>
    <row r="7" spans="1:19" x14ac:dyDescent="0.25">
      <c r="A7" s="2">
        <v>9</v>
      </c>
      <c r="B7" s="2">
        <v>64</v>
      </c>
      <c r="C7" s="2">
        <f t="shared" si="0"/>
        <v>81</v>
      </c>
      <c r="D7" s="2">
        <f t="shared" si="1"/>
        <v>576</v>
      </c>
      <c r="E7" s="2">
        <f t="shared" si="2"/>
        <v>729</v>
      </c>
      <c r="F7" s="2">
        <f t="shared" si="3"/>
        <v>6561</v>
      </c>
      <c r="G7" s="2">
        <f t="shared" si="4"/>
        <v>5184</v>
      </c>
      <c r="H7" s="2">
        <f t="shared" si="5"/>
        <v>65.784219330554293</v>
      </c>
      <c r="I7" s="2">
        <f t="shared" si="6"/>
        <v>-1.7842193305542935</v>
      </c>
      <c r="J7">
        <f t="shared" si="7"/>
        <v>3.1834386195236113</v>
      </c>
      <c r="K7">
        <f t="shared" si="8"/>
        <v>0.1725535565599193</v>
      </c>
      <c r="M7">
        <v>1.3448146150617398E-2</v>
      </c>
      <c r="N7">
        <v>-3.5405946949362411E-3</v>
      </c>
      <c r="O7">
        <v>1.7744233098293782E-4</v>
      </c>
      <c r="P7" s="4" t="s">
        <v>12</v>
      </c>
      <c r="Q7">
        <v>-0.17921986822662461</v>
      </c>
    </row>
    <row r="8" spans="1:19" x14ac:dyDescent="0.25">
      <c r="A8" s="2">
        <v>11</v>
      </c>
      <c r="B8" s="2">
        <v>78</v>
      </c>
      <c r="C8" s="2">
        <f t="shared" si="0"/>
        <v>121</v>
      </c>
      <c r="D8" s="2">
        <f t="shared" si="1"/>
        <v>858</v>
      </c>
      <c r="E8" s="2">
        <f t="shared" si="2"/>
        <v>1331</v>
      </c>
      <c r="F8" s="2">
        <f t="shared" si="3"/>
        <v>14641</v>
      </c>
      <c r="G8" s="2">
        <f t="shared" si="4"/>
        <v>9438</v>
      </c>
      <c r="H8" s="2">
        <f t="shared" si="5"/>
        <v>77.878108795866893</v>
      </c>
      <c r="I8" s="2">
        <f t="shared" si="6"/>
        <v>0.12189120413310661</v>
      </c>
      <c r="J8">
        <f t="shared" si="7"/>
        <v>1.4857465645018667E-2</v>
      </c>
      <c r="K8">
        <f t="shared" si="8"/>
        <v>3.6332573704462865</v>
      </c>
    </row>
    <row r="9" spans="1:19" x14ac:dyDescent="0.25">
      <c r="A9" s="2">
        <v>12</v>
      </c>
      <c r="B9" s="2">
        <v>86</v>
      </c>
      <c r="C9" s="2">
        <f t="shared" si="0"/>
        <v>144</v>
      </c>
      <c r="D9" s="2">
        <f t="shared" si="1"/>
        <v>1032</v>
      </c>
      <c r="E9" s="2">
        <f t="shared" si="2"/>
        <v>1728</v>
      </c>
      <c r="F9" s="2">
        <f t="shared" si="3"/>
        <v>20736</v>
      </c>
      <c r="G9" s="2">
        <f t="shared" si="4"/>
        <v>12384</v>
      </c>
      <c r="H9" s="2">
        <f t="shared" si="5"/>
        <v>83.387393923843319</v>
      </c>
      <c r="I9" s="2">
        <f t="shared" si="6"/>
        <v>2.6126060761566805</v>
      </c>
      <c r="J9">
        <f t="shared" si="7"/>
        <v>6.8257105091708068</v>
      </c>
      <c r="K9">
        <f t="shared" si="8"/>
        <v>6.2036605737194082</v>
      </c>
      <c r="P9" s="4"/>
    </row>
    <row r="10" spans="1:19" x14ac:dyDescent="0.25">
      <c r="A10" s="2">
        <v>13</v>
      </c>
      <c r="B10" s="2">
        <v>92</v>
      </c>
      <c r="C10" s="2">
        <f t="shared" si="0"/>
        <v>169</v>
      </c>
      <c r="D10" s="2">
        <f t="shared" si="1"/>
        <v>1196</v>
      </c>
      <c r="E10" s="2">
        <f t="shared" si="2"/>
        <v>2197</v>
      </c>
      <c r="F10" s="2">
        <f t="shared" si="3"/>
        <v>28561</v>
      </c>
      <c r="G10" s="2">
        <f t="shared" si="4"/>
        <v>15548</v>
      </c>
      <c r="H10" s="2">
        <f t="shared" si="5"/>
        <v>88.538239315366496</v>
      </c>
      <c r="I10" s="2">
        <f t="shared" si="6"/>
        <v>3.4617606846335036</v>
      </c>
      <c r="J10">
        <f t="shared" si="7"/>
        <v>11.983787037674224</v>
      </c>
      <c r="K10">
        <f t="shared" si="8"/>
        <v>0.72106354909742676</v>
      </c>
    </row>
    <row r="11" spans="1:19" x14ac:dyDescent="0.25">
      <c r="A11" s="2">
        <v>15</v>
      </c>
      <c r="B11" s="2">
        <v>98</v>
      </c>
      <c r="C11" s="2">
        <f t="shared" si="0"/>
        <v>225</v>
      </c>
      <c r="D11" s="2">
        <f t="shared" si="1"/>
        <v>1470</v>
      </c>
      <c r="E11" s="2">
        <f t="shared" si="2"/>
        <v>3375</v>
      </c>
      <c r="F11" s="2">
        <f t="shared" si="3"/>
        <v>50625</v>
      </c>
      <c r="G11" s="2">
        <f t="shared" si="4"/>
        <v>22050</v>
      </c>
      <c r="H11" s="2">
        <f t="shared" si="5"/>
        <v>97.764610889053102</v>
      </c>
      <c r="I11" s="2">
        <f t="shared" si="6"/>
        <v>0.23538911094689752</v>
      </c>
      <c r="J11">
        <f t="shared" si="7"/>
        <v>5.5408033552370832E-2</v>
      </c>
      <c r="K11">
        <f t="shared" si="8"/>
        <v>10.409473531492987</v>
      </c>
    </row>
    <row r="12" spans="1:19" x14ac:dyDescent="0.25">
      <c r="A12" s="2">
        <v>16</v>
      </c>
      <c r="B12" s="2">
        <v>103</v>
      </c>
      <c r="C12" s="2">
        <f t="shared" si="0"/>
        <v>256</v>
      </c>
      <c r="D12" s="2">
        <f t="shared" si="1"/>
        <v>1648</v>
      </c>
      <c r="E12" s="2">
        <f t="shared" si="2"/>
        <v>4096</v>
      </c>
      <c r="F12" s="2">
        <f t="shared" si="3"/>
        <v>65536</v>
      </c>
      <c r="G12" s="2">
        <f t="shared" si="4"/>
        <v>26368</v>
      </c>
      <c r="H12" s="2">
        <f t="shared" si="5"/>
        <v>101.84013707121653</v>
      </c>
      <c r="I12" s="2">
        <f t="shared" si="6"/>
        <v>1.1598629287834683</v>
      </c>
      <c r="J12">
        <f t="shared" si="7"/>
        <v>1.3452820135661649</v>
      </c>
      <c r="K12">
        <f t="shared" si="8"/>
        <v>0.85465183986532511</v>
      </c>
    </row>
    <row r="13" spans="1:19" x14ac:dyDescent="0.25">
      <c r="A13" s="2">
        <v>18</v>
      </c>
      <c r="B13" s="2">
        <v>106</v>
      </c>
      <c r="C13" s="2">
        <f t="shared" si="0"/>
        <v>324</v>
      </c>
      <c r="D13" s="2">
        <f t="shared" si="1"/>
        <v>1908</v>
      </c>
      <c r="E13" s="2">
        <f t="shared" si="2"/>
        <v>5832</v>
      </c>
      <c r="F13" s="2">
        <f t="shared" si="3"/>
        <v>104976</v>
      </c>
      <c r="G13" s="2">
        <f t="shared" si="4"/>
        <v>34344</v>
      </c>
      <c r="H13" s="2">
        <f t="shared" si="5"/>
        <v>108.91587022618364</v>
      </c>
      <c r="I13" s="2">
        <f t="shared" si="6"/>
        <v>-2.9158702261836424</v>
      </c>
      <c r="J13">
        <f t="shared" si="7"/>
        <v>8.5022991759442466</v>
      </c>
      <c r="K13">
        <f t="shared" si="8"/>
        <v>16.611600750498159</v>
      </c>
      <c r="P13" s="4" t="s">
        <v>17</v>
      </c>
      <c r="Q13" s="10">
        <v>12</v>
      </c>
      <c r="R13" s="4" t="s">
        <v>18</v>
      </c>
      <c r="S13" s="10">
        <v>0.97</v>
      </c>
    </row>
    <row r="14" spans="1:19" x14ac:dyDescent="0.25">
      <c r="A14" s="5">
        <v>20</v>
      </c>
      <c r="B14" s="5"/>
      <c r="C14" s="5">
        <f t="shared" si="0"/>
        <v>400</v>
      </c>
      <c r="D14" s="5"/>
      <c r="E14" s="5">
        <f t="shared" si="2"/>
        <v>8000</v>
      </c>
      <c r="F14" s="5">
        <f t="shared" si="3"/>
        <v>160000</v>
      </c>
      <c r="G14" s="5"/>
      <c r="H14" s="5"/>
      <c r="I14" s="5"/>
      <c r="J14" s="7"/>
      <c r="P14" s="4" t="s">
        <v>16</v>
      </c>
      <c r="Q14" s="10">
        <v>1</v>
      </c>
      <c r="R14" s="4" t="s">
        <v>19</v>
      </c>
      <c r="S14" s="10">
        <v>1.33</v>
      </c>
    </row>
    <row r="15" spans="1:19" x14ac:dyDescent="0.25">
      <c r="A15" s="1">
        <f>SUM(A2:A13)</f>
        <v>119</v>
      </c>
      <c r="B15" s="1">
        <f>SUM(B2:B14)</f>
        <v>807</v>
      </c>
      <c r="C15" s="1">
        <f>SUM(C2:C13)</f>
        <v>1465</v>
      </c>
      <c r="D15" s="1">
        <f t="shared" ref="D15:G15" si="9">SUM(D2:D14)</f>
        <v>9728</v>
      </c>
      <c r="E15" s="1">
        <f>SUM(E2:E13)</f>
        <v>20213</v>
      </c>
      <c r="F15" s="1">
        <f>SUM(F2:F13)</f>
        <v>297925</v>
      </c>
      <c r="G15" s="1">
        <f t="shared" si="9"/>
        <v>131936</v>
      </c>
      <c r="H15" s="1"/>
      <c r="I15" s="1">
        <f>SUM(I2:I13)</f>
        <v>-2.3021584638627246E-12</v>
      </c>
      <c r="J15" s="1">
        <f>SUM(J2:J13)</f>
        <v>50.364138650603742</v>
      </c>
      <c r="K15" s="1">
        <f>SUM(K3:K13)</f>
        <v>49.823446831490159</v>
      </c>
      <c r="M15" s="4" t="s">
        <v>15</v>
      </c>
      <c r="N15">
        <f>K15/J15</f>
        <v>0.98926434892762527</v>
      </c>
      <c r="P15" s="11" t="s">
        <v>24</v>
      </c>
      <c r="Q15" s="10">
        <f>I15/Q13</f>
        <v>-1.9184653865522705E-13</v>
      </c>
      <c r="R15" t="s">
        <v>28</v>
      </c>
    </row>
    <row r="16" spans="1:19" x14ac:dyDescent="0.25">
      <c r="P16" s="4"/>
      <c r="Q16" s="10"/>
    </row>
    <row r="17" spans="16:17" x14ac:dyDescent="0.25">
      <c r="P17" s="4"/>
      <c r="Q17" s="10"/>
    </row>
    <row r="18" spans="16:17" x14ac:dyDescent="0.25">
      <c r="P18" s="4"/>
      <c r="Q18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>
      <selection activeCell="S29" sqref="S29"/>
    </sheetView>
  </sheetViews>
  <sheetFormatPr defaultRowHeight="15" x14ac:dyDescent="0.25"/>
  <cols>
    <col min="14" max="14" width="12.7109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6" t="s">
        <v>22</v>
      </c>
      <c r="G1" s="6" t="s">
        <v>9</v>
      </c>
      <c r="H1" s="6" t="s">
        <v>10</v>
      </c>
      <c r="I1" s="8" t="s">
        <v>14</v>
      </c>
      <c r="M1">
        <f>Q12</f>
        <v>12</v>
      </c>
      <c r="N1">
        <f>A15</f>
        <v>119</v>
      </c>
      <c r="P1">
        <f>D15</f>
        <v>48.837979697436978</v>
      </c>
    </row>
    <row r="2" spans="1:21" x14ac:dyDescent="0.25">
      <c r="A2" s="2">
        <v>2</v>
      </c>
      <c r="B2" s="2">
        <v>15</v>
      </c>
      <c r="C2" s="2">
        <f>A2^2</f>
        <v>4</v>
      </c>
      <c r="D2" s="2">
        <f>LN(B2)</f>
        <v>2.7080502011022101</v>
      </c>
      <c r="E2" s="2">
        <f>A2*D2</f>
        <v>5.4161004022044201</v>
      </c>
      <c r="F2" s="2">
        <f>$P$7*EXP($P$5*A2)</f>
        <v>24.153095224147702</v>
      </c>
      <c r="G2" s="2">
        <f>B2-F2</f>
        <v>-9.1530952241477017</v>
      </c>
      <c r="H2" s="2">
        <f>G2^2</f>
        <v>83.779152182315471</v>
      </c>
      <c r="I2" s="2"/>
      <c r="M2">
        <f>A15</f>
        <v>119</v>
      </c>
      <c r="N2">
        <f>C15</f>
        <v>1465</v>
      </c>
      <c r="P2">
        <f>E15</f>
        <v>516.17573283752074</v>
      </c>
    </row>
    <row r="3" spans="1:21" x14ac:dyDescent="0.25">
      <c r="A3" s="2">
        <v>4</v>
      </c>
      <c r="B3" s="2">
        <v>29</v>
      </c>
      <c r="C3" s="2">
        <f t="shared" ref="C3:C14" si="0">A3^2</f>
        <v>16</v>
      </c>
      <c r="D3" s="2">
        <f t="shared" ref="D3:D13" si="1">LN(B3)</f>
        <v>3.3672958299864741</v>
      </c>
      <c r="E3" s="2">
        <f t="shared" ref="E3:E13" si="2">A3*D3</f>
        <v>13.469183319945897</v>
      </c>
      <c r="F3" s="2">
        <f t="shared" ref="F3:F13" si="3">$P$7*EXP($P$5*A3)</f>
        <v>30.207715277621627</v>
      </c>
      <c r="G3" s="2">
        <f t="shared" ref="G3:G13" si="4">B3-F3</f>
        <v>-1.2077152776216273</v>
      </c>
      <c r="H3" s="2">
        <f t="shared" ref="H3:H13" si="5">G3^2</f>
        <v>1.4585761918006843</v>
      </c>
      <c r="I3" s="2">
        <f>(G3-G2)^2</f>
        <v>63.129062494658683</v>
      </c>
    </row>
    <row r="4" spans="1:21" x14ac:dyDescent="0.25">
      <c r="A4" s="2">
        <v>5</v>
      </c>
      <c r="B4" s="2">
        <v>36</v>
      </c>
      <c r="C4" s="2">
        <f t="shared" si="0"/>
        <v>25</v>
      </c>
      <c r="D4" s="2">
        <f t="shared" si="1"/>
        <v>3.5835189384561099</v>
      </c>
      <c r="E4" s="2">
        <f t="shared" si="2"/>
        <v>17.917594692280549</v>
      </c>
      <c r="F4" s="2">
        <f t="shared" si="3"/>
        <v>33.782393943198471</v>
      </c>
      <c r="G4" s="2">
        <f t="shared" si="4"/>
        <v>2.2176060568015288</v>
      </c>
      <c r="H4" s="2">
        <f t="shared" si="5"/>
        <v>4.9177766231628253</v>
      </c>
      <c r="I4" s="2">
        <f t="shared" ref="I4:I13" si="6">(G4-G3)^2</f>
        <v>11.732826244054431</v>
      </c>
      <c r="M4">
        <f t="array" ref="M4:N5">MINVERSE(M1:N2)</f>
        <v>0.42848786194793803</v>
      </c>
      <c r="N4">
        <v>-3.4805498683825681E-2</v>
      </c>
      <c r="O4" s="4" t="s">
        <v>23</v>
      </c>
      <c r="P4">
        <f t="array" ref="P4:P5">MMULT(M4:N5,P1:P2)</f>
        <v>2.9607277125124902</v>
      </c>
      <c r="U4" s="4"/>
    </row>
    <row r="5" spans="1:21" x14ac:dyDescent="0.25">
      <c r="A5" s="2">
        <v>6</v>
      </c>
      <c r="B5" s="2">
        <v>43</v>
      </c>
      <c r="C5" s="2">
        <f t="shared" si="0"/>
        <v>36</v>
      </c>
      <c r="D5" s="2">
        <f t="shared" si="1"/>
        <v>3.7612001156935624</v>
      </c>
      <c r="E5" s="2">
        <f t="shared" si="2"/>
        <v>22.567200694161375</v>
      </c>
      <c r="F5" s="2">
        <f t="shared" si="3"/>
        <v>37.780087969079538</v>
      </c>
      <c r="G5" s="2">
        <f t="shared" si="4"/>
        <v>5.2199120309204616</v>
      </c>
      <c r="H5" s="2">
        <f t="shared" si="5"/>
        <v>27.247481610548178</v>
      </c>
      <c r="I5" s="2">
        <f t="shared" si="6"/>
        <v>9.0138411622302339</v>
      </c>
      <c r="M5">
        <v>-3.4805498683825681E-2</v>
      </c>
      <c r="N5">
        <v>3.5097981866042704E-3</v>
      </c>
      <c r="O5" s="4" t="s">
        <v>7</v>
      </c>
      <c r="P5">
        <v>0.11184241300241271</v>
      </c>
      <c r="U5" s="4"/>
    </row>
    <row r="6" spans="1:21" x14ac:dyDescent="0.25">
      <c r="A6" s="2">
        <v>8</v>
      </c>
      <c r="B6" s="2">
        <v>57</v>
      </c>
      <c r="C6" s="2">
        <f t="shared" si="0"/>
        <v>64</v>
      </c>
      <c r="D6" s="2">
        <f t="shared" si="1"/>
        <v>4.0430512678345503</v>
      </c>
      <c r="E6" s="2">
        <f t="shared" si="2"/>
        <v>32.344410142676402</v>
      </c>
      <c r="F6" s="2">
        <f t="shared" si="3"/>
        <v>47.250678637347377</v>
      </c>
      <c r="G6" s="2">
        <f t="shared" si="4"/>
        <v>9.7493213626526227</v>
      </c>
      <c r="H6" s="2">
        <f t="shared" si="5"/>
        <v>95.049267032274798</v>
      </c>
      <c r="I6" s="2">
        <f t="shared" si="6"/>
        <v>20.51554889438238</v>
      </c>
    </row>
    <row r="7" spans="1:21" x14ac:dyDescent="0.25">
      <c r="A7" s="2">
        <v>9</v>
      </c>
      <c r="B7" s="2">
        <v>64</v>
      </c>
      <c r="C7" s="2">
        <f t="shared" si="0"/>
        <v>81</v>
      </c>
      <c r="D7" s="2">
        <f t="shared" si="1"/>
        <v>4.1588830833596715</v>
      </c>
      <c r="E7" s="2">
        <f t="shared" si="2"/>
        <v>37.429947750237041</v>
      </c>
      <c r="F7" s="2">
        <f t="shared" si="3"/>
        <v>52.84216383596754</v>
      </c>
      <c r="G7" s="2">
        <f t="shared" si="4"/>
        <v>11.15783616403246</v>
      </c>
      <c r="H7" s="2">
        <f t="shared" si="5"/>
        <v>124.4973078633906</v>
      </c>
      <c r="I7" s="2">
        <f t="shared" si="6"/>
        <v>1.9839139457060828</v>
      </c>
      <c r="O7" s="4" t="s">
        <v>6</v>
      </c>
      <c r="P7">
        <f>EXP(P4)</f>
        <v>19.312020242024666</v>
      </c>
      <c r="U7" s="4"/>
    </row>
    <row r="8" spans="1:21" x14ac:dyDescent="0.25">
      <c r="A8" s="2">
        <v>11</v>
      </c>
      <c r="B8" s="2">
        <v>78</v>
      </c>
      <c r="C8" s="2">
        <f t="shared" si="0"/>
        <v>121</v>
      </c>
      <c r="D8" s="2">
        <f t="shared" si="1"/>
        <v>4.3567088266895917</v>
      </c>
      <c r="E8" s="2">
        <f t="shared" si="2"/>
        <v>47.923797093585506</v>
      </c>
      <c r="F8" s="2">
        <f t="shared" si="3"/>
        <v>66.088467130061943</v>
      </c>
      <c r="G8" s="2">
        <f t="shared" si="4"/>
        <v>11.911532869938057</v>
      </c>
      <c r="H8" s="2">
        <f t="shared" si="5"/>
        <v>141.88461531161477</v>
      </c>
      <c r="I8" s="2">
        <f t="shared" si="6"/>
        <v>0.5680587244929477</v>
      </c>
    </row>
    <row r="9" spans="1:21" x14ac:dyDescent="0.25">
      <c r="A9" s="2">
        <v>12</v>
      </c>
      <c r="B9" s="2">
        <v>86</v>
      </c>
      <c r="C9" s="2">
        <f t="shared" si="0"/>
        <v>144</v>
      </c>
      <c r="D9" s="2">
        <f t="shared" si="1"/>
        <v>4.4543472962535073</v>
      </c>
      <c r="E9" s="2">
        <f t="shared" si="2"/>
        <v>53.452167555042088</v>
      </c>
      <c r="F9" s="2">
        <f t="shared" si="3"/>
        <v>73.909152386107223</v>
      </c>
      <c r="G9" s="2">
        <f t="shared" si="4"/>
        <v>12.090847613892777</v>
      </c>
      <c r="H9" s="2">
        <f t="shared" si="5"/>
        <v>146.18859602237666</v>
      </c>
      <c r="I9" s="2">
        <f t="shared" si="6"/>
        <v>3.2153777399546724E-2</v>
      </c>
    </row>
    <row r="10" spans="1:21" x14ac:dyDescent="0.25">
      <c r="A10" s="2">
        <v>13</v>
      </c>
      <c r="B10" s="2">
        <v>92</v>
      </c>
      <c r="C10" s="2">
        <f t="shared" si="0"/>
        <v>169</v>
      </c>
      <c r="D10" s="2">
        <f t="shared" si="1"/>
        <v>4.5217885770490405</v>
      </c>
      <c r="E10" s="2">
        <f t="shared" si="2"/>
        <v>58.783251501637523</v>
      </c>
      <c r="F10" s="2">
        <f t="shared" si="3"/>
        <v>82.655311034563852</v>
      </c>
      <c r="G10" s="2">
        <f t="shared" si="4"/>
        <v>9.3446889654361485</v>
      </c>
      <c r="H10" s="2">
        <f t="shared" si="5"/>
        <v>87.323211860744109</v>
      </c>
      <c r="I10" s="2">
        <f t="shared" si="6"/>
        <v>7.5413873224931356</v>
      </c>
    </row>
    <row r="11" spans="1:21" x14ac:dyDescent="0.25">
      <c r="A11" s="2">
        <v>15</v>
      </c>
      <c r="B11" s="2">
        <v>98</v>
      </c>
      <c r="C11" s="2">
        <f t="shared" si="0"/>
        <v>225</v>
      </c>
      <c r="D11" s="2">
        <f t="shared" si="1"/>
        <v>4.5849674786705723</v>
      </c>
      <c r="E11" s="2">
        <f t="shared" si="2"/>
        <v>68.774512180058579</v>
      </c>
      <c r="F11" s="2">
        <f t="shared" si="3"/>
        <v>103.37507796595324</v>
      </c>
      <c r="G11" s="2">
        <f t="shared" si="4"/>
        <v>-5.3750779659532384</v>
      </c>
      <c r="H11" s="2">
        <f t="shared" si="5"/>
        <v>28.891463140076002</v>
      </c>
      <c r="I11" s="2">
        <f t="shared" si="6"/>
        <v>216.67153851442453</v>
      </c>
    </row>
    <row r="12" spans="1:21" x14ac:dyDescent="0.25">
      <c r="A12" s="2">
        <v>16</v>
      </c>
      <c r="B12" s="2">
        <v>103</v>
      </c>
      <c r="C12" s="2">
        <f t="shared" si="0"/>
        <v>256</v>
      </c>
      <c r="D12" s="2">
        <f t="shared" si="1"/>
        <v>4.6347289882296359</v>
      </c>
      <c r="E12" s="2">
        <f t="shared" si="2"/>
        <v>74.155663811674174</v>
      </c>
      <c r="F12" s="2">
        <f t="shared" si="3"/>
        <v>115.60813440074399</v>
      </c>
      <c r="G12" s="2">
        <f t="shared" si="4"/>
        <v>-12.608134400743992</v>
      </c>
      <c r="H12" s="2">
        <f t="shared" si="5"/>
        <v>158.96505306722406</v>
      </c>
      <c r="I12" s="2">
        <f t="shared" si="6"/>
        <v>52.31710538886793</v>
      </c>
      <c r="P12" s="4" t="s">
        <v>17</v>
      </c>
      <c r="Q12" s="10">
        <v>12</v>
      </c>
      <c r="R12" s="4" t="s">
        <v>18</v>
      </c>
      <c r="S12" s="10">
        <v>0.97</v>
      </c>
    </row>
    <row r="13" spans="1:21" x14ac:dyDescent="0.25">
      <c r="A13" s="2">
        <v>18</v>
      </c>
      <c r="B13" s="2">
        <v>106</v>
      </c>
      <c r="C13" s="2">
        <f t="shared" si="0"/>
        <v>324</v>
      </c>
      <c r="D13" s="2">
        <f t="shared" si="1"/>
        <v>4.6634390941120669</v>
      </c>
      <c r="E13" s="2">
        <f t="shared" si="2"/>
        <v>83.941903694017199</v>
      </c>
      <c r="F13" s="2">
        <f t="shared" si="3"/>
        <v>144.58840887039648</v>
      </c>
      <c r="G13" s="2">
        <f t="shared" si="4"/>
        <v>-38.588408870396478</v>
      </c>
      <c r="H13" s="2">
        <f t="shared" si="5"/>
        <v>1489.0652991488935</v>
      </c>
      <c r="I13" s="2">
        <f t="shared" si="6"/>
        <v>674.97466151847675</v>
      </c>
      <c r="P13" s="4" t="s">
        <v>16</v>
      </c>
      <c r="Q13" s="10">
        <v>1</v>
      </c>
      <c r="R13" s="4" t="s">
        <v>19</v>
      </c>
      <c r="S13" s="10">
        <v>1.33</v>
      </c>
    </row>
    <row r="14" spans="1:21" x14ac:dyDescent="0.25">
      <c r="A14" s="5">
        <v>20</v>
      </c>
      <c r="B14" s="5"/>
      <c r="C14" s="5">
        <f t="shared" si="0"/>
        <v>400</v>
      </c>
      <c r="D14" s="5"/>
      <c r="E14" s="5"/>
      <c r="F14" s="5"/>
      <c r="G14" s="5"/>
      <c r="H14" s="5"/>
      <c r="I14" s="5"/>
      <c r="P14" s="11" t="s">
        <v>24</v>
      </c>
      <c r="Q14" s="10">
        <f>G15/Q12</f>
        <v>-0.43672388959908187</v>
      </c>
    </row>
    <row r="15" spans="1:21" x14ac:dyDescent="0.25">
      <c r="A15" s="3">
        <f>SUM(A2:A13)</f>
        <v>119</v>
      </c>
      <c r="B15" s="3">
        <f>SUM(B2:B14)</f>
        <v>807</v>
      </c>
      <c r="C15" s="3">
        <f>SUM(C2:C13)</f>
        <v>1465</v>
      </c>
      <c r="D15" s="3">
        <f t="shared" ref="D15" si="7">SUM(D2:D14)</f>
        <v>48.837979697436978</v>
      </c>
      <c r="E15" s="3">
        <f>SUM(E2:E13)</f>
        <v>516.17573283752074</v>
      </c>
      <c r="F15" s="3"/>
      <c r="G15" s="3">
        <f>SUM(G2:G13)</f>
        <v>-5.2406866751889822</v>
      </c>
      <c r="H15" s="9">
        <f>SUM(H2:H13)</f>
        <v>2389.2678000544215</v>
      </c>
      <c r="I15" s="1">
        <f>SUM(I3:I13)</f>
        <v>1058.4800979871866</v>
      </c>
      <c r="M15" s="4" t="s">
        <v>15</v>
      </c>
      <c r="N15" s="10">
        <f>I15/H15</f>
        <v>0.44301442390136303</v>
      </c>
      <c r="P15" s="4" t="s">
        <v>25</v>
      </c>
      <c r="Q15" s="10">
        <f>SQRT(H15/(Q12-Q13-1))</f>
        <v>15.457256548477227</v>
      </c>
    </row>
    <row r="16" spans="1:21" x14ac:dyDescent="0.25">
      <c r="P16" s="4" t="s">
        <v>26</v>
      </c>
      <c r="Q16" s="10">
        <f>((ABS(Q14)-0)/Q15)*SQRT(Q12)</f>
        <v>9.7873508574098225E-2</v>
      </c>
      <c r="R16" t="s">
        <v>29</v>
      </c>
    </row>
    <row r="17" spans="16:18" x14ac:dyDescent="0.25">
      <c r="P17" s="4" t="s">
        <v>27</v>
      </c>
      <c r="Q17" s="10">
        <v>12.706</v>
      </c>
      <c r="R17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2023-03-27T18:21:24Z</dcterms:modified>
</cp:coreProperties>
</file>