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F4BB099-3A93-4BE1-B904-2CBB86E4F5D0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" l="1"/>
  <c r="A15" i="2"/>
  <c r="Q16" i="3" l="1"/>
  <c r="Q15" i="3"/>
  <c r="Q15" i="1"/>
  <c r="F15" i="1" l="1"/>
  <c r="Q14" i="1"/>
  <c r="Q14" i="3"/>
  <c r="G15" i="3"/>
  <c r="M1" i="3" l="1"/>
  <c r="D3" i="3"/>
  <c r="E3" i="3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H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A15" i="1"/>
  <c r="N2" i="1"/>
  <c r="P2" i="1"/>
  <c r="M1" i="1"/>
  <c r="C14" i="1"/>
  <c r="I9" i="3" l="1"/>
  <c r="H9" i="3"/>
  <c r="H12" i="3"/>
  <c r="I12" i="3"/>
  <c r="I5" i="3"/>
  <c r="H5" i="3"/>
  <c r="I11" i="3"/>
  <c r="H11" i="3"/>
  <c r="I7" i="3"/>
  <c r="H7" i="3"/>
  <c r="I4" i="3"/>
  <c r="H4" i="3"/>
  <c r="H15" i="3" s="1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D15" i="2" s="1"/>
  <c r="Q2" i="2" s="1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M3" i="2" l="1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N15" i="3" s="1"/>
  <c r="M5" i="2" a="1"/>
  <c r="M5" i="2" s="1"/>
  <c r="N5" i="1" l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/>
  <c r="F11" i="1" s="1"/>
  <c r="Q5" i="2" l="1"/>
  <c r="Q7" i="2"/>
  <c r="G11" i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H3" i="1" s="1"/>
  <c r="H15" i="1" s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/>
  <c r="I12" i="2" s="1"/>
  <c r="H2" i="2" l="1"/>
  <c r="I2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/>
  <c r="J2" i="2" l="1"/>
  <c r="I15" i="2"/>
  <c r="Q15" i="2" s="1"/>
  <c r="J15" i="2"/>
  <c r="Q16" i="2" s="1"/>
  <c r="K15" i="2"/>
  <c r="N15" i="2" s="1"/>
  <c r="Q17" i="2" l="1"/>
</calcChain>
</file>

<file path=xl/sharedStrings.xml><?xml version="1.0" encoding="utf-8"?>
<sst xmlns="http://schemas.openxmlformats.org/spreadsheetml/2006/main" count="65" uniqueCount="30">
  <si>
    <t>x</t>
  </si>
  <si>
    <t>y</t>
  </si>
  <si>
    <t>x^2</t>
  </si>
  <si>
    <t>xy</t>
  </si>
  <si>
    <t>x^3</t>
  </si>
  <si>
    <t>x^4</t>
  </si>
  <si>
    <t>a1=</t>
  </si>
  <si>
    <t>a2=</t>
  </si>
  <si>
    <t>y=2,58+3,64x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</si>
  <si>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</si>
  <si>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</si>
  <si>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</si>
  <si>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</si>
  <si>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</si>
  <si>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</si>
  <si>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</si>
  <si>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</si>
  <si>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</si>
  <si>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</si>
  <si>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</si>
  <si>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</si>
  <si>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</si>
  <si>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</si>
  <si>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</si>
  <si>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</si>
  <si>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y=10,5*e^0,11x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</si>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</sst>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9.8619479379935768</c:v>
                </c:pt>
                <c:pt idx="1">
                  <c:v>17.138929511553101</c:v>
                </c:pt>
                <c:pt idx="2">
                  <c:v>20.777420298332864</c:v>
                </c:pt>
                <c:pt idx="3">
                  <c:v>24.415911085112626</c:v>
                </c:pt>
                <c:pt idx="4">
                  <c:v>31.69289265867215</c:v>
                </c:pt>
                <c:pt idx="5">
                  <c:v>35.331383445451912</c:v>
                </c:pt>
                <c:pt idx="6">
                  <c:v>42.608365019011437</c:v>
                </c:pt>
                <c:pt idx="7">
                  <c:v>46.246855805791199</c:v>
                </c:pt>
                <c:pt idx="8">
                  <c:v>49.885346592570961</c:v>
                </c:pt>
                <c:pt idx="9">
                  <c:v>57.162328166130486</c:v>
                </c:pt>
                <c:pt idx="10">
                  <c:v>60.800818952910248</c:v>
                </c:pt>
                <c:pt idx="11">
                  <c:v>68.077800526469773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6.2401503158154839</c:v>
                </c:pt>
                <c:pt idx="1">
                  <c:v>16.051455265849256</c:v>
                </c:pt>
                <c:pt idx="2">
                  <c:v>20.684668110701825</c:v>
                </c:pt>
                <c:pt idx="3">
                  <c:v>25.136254535444849</c:v>
                </c:pt>
                <c:pt idx="4">
                  <c:v>33.494548124602261</c:v>
                </c:pt>
                <c:pt idx="5">
                  <c:v>37.401255289016646</c:v>
                </c:pt>
                <c:pt idx="6">
                  <c:v>44.669790357516789</c:v>
                </c:pt>
                <c:pt idx="7">
                  <c:v>48.031618261602546</c:v>
                </c:pt>
                <c:pt idx="8">
                  <c:v>51.211819745578751</c:v>
                </c:pt>
                <c:pt idx="9">
                  <c:v>57.027343453202533</c:v>
                </c:pt>
                <c:pt idx="10">
                  <c:v>59.662665676850111</c:v>
                </c:pt>
                <c:pt idx="11">
                  <c:v>64.388430863816623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13.25286372564012</c:v>
                </c:pt>
                <c:pt idx="1">
                  <c:v>16.727321105363128</c:v>
                </c:pt>
                <c:pt idx="2">
                  <c:v>18.792507173749044</c:v>
                </c:pt>
                <c:pt idx="3">
                  <c:v>21.11266494203781</c:v>
                </c:pt>
                <c:pt idx="4">
                  <c:v>26.647699183094979</c:v>
                </c:pt>
                <c:pt idx="5">
                  <c:v>29.937673516750948</c:v>
                </c:pt>
                <c:pt idx="6">
                  <c:v>37.78632968913525</c:v>
                </c:pt>
                <c:pt idx="7">
                  <c:v>42.451499990936853</c:v>
                </c:pt>
                <c:pt idx="8">
                  <c:v>47.692640865267215</c:v>
                </c:pt>
                <c:pt idx="9">
                  <c:v>60.196055330490893</c:v>
                </c:pt>
                <c:pt idx="10">
                  <c:v>67.627971897242233</c:v>
                </c:pt>
                <c:pt idx="11">
                  <c:v>85.35776305018976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N26" sqref="N26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6" t="s">
        <v>10</v>
      </c>
      <c r="G1" s="6" t="s">
        <v>11</v>
      </c>
      <c r="H1" s="2" t="s">
        <v>15</v>
      </c>
      <c r="I1" s="2"/>
      <c r="M1">
        <f>A15</f>
        <v>119</v>
      </c>
      <c r="N1">
        <f>C15</f>
        <v>1465</v>
      </c>
      <c r="P1">
        <f>D15</f>
        <v>5638</v>
      </c>
    </row>
    <row r="2" spans="1:19" x14ac:dyDescent="0.25">
      <c r="A2" s="2">
        <v>2</v>
      </c>
      <c r="B2" s="2">
        <v>9</v>
      </c>
      <c r="C2" s="2">
        <f>A2^2</f>
        <v>4</v>
      </c>
      <c r="D2" s="2">
        <f>A2*B2</f>
        <v>18</v>
      </c>
      <c r="E2" s="2">
        <f>$P$4+$P$5*A2</f>
        <v>9.8619479379935768</v>
      </c>
      <c r="F2" s="2">
        <f>B2-E2</f>
        <v>-0.86194793799357683</v>
      </c>
      <c r="G2" s="2">
        <f>F2^2</f>
        <v>0.74295424781137898</v>
      </c>
      <c r="H2" s="2"/>
      <c r="I2" s="2"/>
      <c r="M2">
        <v>12</v>
      </c>
      <c r="N2">
        <f>A15</f>
        <v>119</v>
      </c>
      <c r="P2">
        <f>B15</f>
        <v>464</v>
      </c>
    </row>
    <row r="3" spans="1:19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A3*B3</f>
        <v>60</v>
      </c>
      <c r="E3" s="2">
        <f t="shared" ref="E3:E14" si="2">$P$4+$P$5*A3</f>
        <v>17.138929511553101</v>
      </c>
      <c r="F3" s="2">
        <f t="shared" ref="F3:F13" si="3">B3-E3</f>
        <v>-2.1389295115531013</v>
      </c>
      <c r="G3" s="2">
        <f t="shared" ref="G3:G13" si="4">F3^2</f>
        <v>4.5750194553927885</v>
      </c>
      <c r="H3" s="2">
        <f>(F3-F2)^2</f>
        <v>1.6306819392105592</v>
      </c>
      <c r="I3" s="2"/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20.777420298332864</v>
      </c>
      <c r="F4" s="2">
        <f t="shared" si="3"/>
        <v>-0.77742029833286352</v>
      </c>
      <c r="G4" s="2">
        <f t="shared" si="4"/>
        <v>0.60438232025995853</v>
      </c>
      <c r="H4" s="2">
        <f t="shared" ref="H4:H13" si="5">(F4-F3)^2</f>
        <v>1.8537073376835909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2.5849663644340524</v>
      </c>
    </row>
    <row r="5" spans="1:19" x14ac:dyDescent="0.25">
      <c r="A5" s="2">
        <v>6</v>
      </c>
      <c r="B5" s="2">
        <v>22</v>
      </c>
      <c r="C5" s="2">
        <f t="shared" si="0"/>
        <v>36</v>
      </c>
      <c r="D5" s="2">
        <f t="shared" si="1"/>
        <v>132</v>
      </c>
      <c r="E5" s="2">
        <f t="shared" si="2"/>
        <v>24.415911085112626</v>
      </c>
      <c r="F5" s="2">
        <f t="shared" si="3"/>
        <v>-2.4159110851126258</v>
      </c>
      <c r="G5" s="2">
        <f t="shared" si="4"/>
        <v>5.8366263711700652</v>
      </c>
      <c r="H5" s="2">
        <f t="shared" si="5"/>
        <v>2.6846520583621643</v>
      </c>
      <c r="I5" s="2"/>
      <c r="M5">
        <v>3.5097981866042704E-3</v>
      </c>
      <c r="N5">
        <v>-3.4805498683825681E-2</v>
      </c>
      <c r="O5" s="4" t="s">
        <v>7</v>
      </c>
      <c r="P5">
        <v>3.6384907867797622</v>
      </c>
    </row>
    <row r="6" spans="1:19" x14ac:dyDescent="0.25">
      <c r="A6" s="2">
        <v>8</v>
      </c>
      <c r="B6" s="2">
        <v>33</v>
      </c>
      <c r="C6" s="2">
        <f t="shared" si="0"/>
        <v>64</v>
      </c>
      <c r="D6" s="2">
        <f t="shared" si="1"/>
        <v>264</v>
      </c>
      <c r="E6" s="2">
        <f t="shared" si="2"/>
        <v>31.69289265867215</v>
      </c>
      <c r="F6" s="2">
        <f t="shared" si="3"/>
        <v>1.3071073413278498</v>
      </c>
      <c r="G6" s="2">
        <f t="shared" si="4"/>
        <v>1.7085296017531599</v>
      </c>
      <c r="H6" s="2">
        <f t="shared" si="5"/>
        <v>13.860866203615315</v>
      </c>
      <c r="I6" s="2"/>
    </row>
    <row r="7" spans="1:19" x14ac:dyDescent="0.25">
      <c r="A7" s="2">
        <v>9</v>
      </c>
      <c r="B7" s="2">
        <v>37</v>
      </c>
      <c r="C7" s="2">
        <f t="shared" si="0"/>
        <v>81</v>
      </c>
      <c r="D7" s="2">
        <f t="shared" si="1"/>
        <v>333</v>
      </c>
      <c r="E7" s="2">
        <f t="shared" si="2"/>
        <v>35.331383445451912</v>
      </c>
      <c r="F7" s="2">
        <f t="shared" si="3"/>
        <v>1.6686165545480875</v>
      </c>
      <c r="G7" s="2">
        <f t="shared" si="4"/>
        <v>2.7842812061119306</v>
      </c>
      <c r="H7" s="2">
        <f t="shared" si="5"/>
        <v>0.13068891124311532</v>
      </c>
      <c r="I7" s="2"/>
      <c r="O7" t="s">
        <v>8</v>
      </c>
    </row>
    <row r="8" spans="1:19" x14ac:dyDescent="0.25">
      <c r="A8" s="2">
        <v>11</v>
      </c>
      <c r="B8" s="2">
        <v>45</v>
      </c>
      <c r="C8" s="2">
        <f t="shared" si="0"/>
        <v>121</v>
      </c>
      <c r="D8" s="2">
        <f t="shared" si="1"/>
        <v>495</v>
      </c>
      <c r="E8" s="2">
        <f t="shared" si="2"/>
        <v>42.608365019011437</v>
      </c>
      <c r="F8" s="2">
        <f t="shared" si="3"/>
        <v>2.3916349809885631</v>
      </c>
      <c r="G8" s="2">
        <f t="shared" si="4"/>
        <v>5.7199178822881649</v>
      </c>
      <c r="H8" s="2">
        <f t="shared" si="5"/>
        <v>0.5227556449724613</v>
      </c>
      <c r="I8" s="2"/>
    </row>
    <row r="9" spans="1:19" x14ac:dyDescent="0.25">
      <c r="A9" s="2">
        <v>12</v>
      </c>
      <c r="B9" s="2">
        <v>50</v>
      </c>
      <c r="C9" s="2">
        <f t="shared" si="0"/>
        <v>144</v>
      </c>
      <c r="D9" s="2">
        <f t="shared" si="1"/>
        <v>600</v>
      </c>
      <c r="E9" s="2">
        <f t="shared" si="2"/>
        <v>46.246855805791199</v>
      </c>
      <c r="F9" s="2">
        <f t="shared" si="3"/>
        <v>3.7531441942088009</v>
      </c>
      <c r="G9" s="2">
        <f t="shared" si="4"/>
        <v>14.086091342523229</v>
      </c>
      <c r="H9" s="2">
        <f t="shared" si="5"/>
        <v>1.8537073376835909</v>
      </c>
      <c r="I9" s="2"/>
    </row>
    <row r="10" spans="1:19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702</v>
      </c>
      <c r="E10" s="2">
        <f t="shared" si="2"/>
        <v>49.885346592570961</v>
      </c>
      <c r="F10" s="2">
        <f t="shared" si="3"/>
        <v>4.1146534074290386</v>
      </c>
      <c r="G10" s="2">
        <f t="shared" si="4"/>
        <v>16.930372663267399</v>
      </c>
      <c r="H10" s="2">
        <f t="shared" si="5"/>
        <v>0.13068891124311532</v>
      </c>
      <c r="I10" s="2"/>
    </row>
    <row r="11" spans="1:19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840</v>
      </c>
      <c r="E11" s="2">
        <f t="shared" si="2"/>
        <v>57.162328166130486</v>
      </c>
      <c r="F11" s="2">
        <f t="shared" si="3"/>
        <v>-1.1623281661304858</v>
      </c>
      <c r="G11" s="2">
        <f t="shared" si="4"/>
        <v>1.3510067657802582</v>
      </c>
      <c r="H11" s="2">
        <f t="shared" si="5"/>
        <v>27.846534527686757</v>
      </c>
      <c r="I11" s="2"/>
    </row>
    <row r="12" spans="1:19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960</v>
      </c>
      <c r="E12" s="2">
        <f t="shared" si="2"/>
        <v>60.800818952910248</v>
      </c>
      <c r="F12" s="2">
        <f t="shared" si="3"/>
        <v>-0.80081895291024807</v>
      </c>
      <c r="G12" s="2">
        <f t="shared" si="4"/>
        <v>0.64131099534026614</v>
      </c>
      <c r="H12" s="2">
        <f t="shared" si="5"/>
        <v>0.13068891124311532</v>
      </c>
      <c r="I12" s="2"/>
      <c r="P12" s="4" t="s">
        <v>18</v>
      </c>
      <c r="Q12" s="10">
        <v>12</v>
      </c>
      <c r="R12" s="4" t="s">
        <v>19</v>
      </c>
      <c r="S12" s="10">
        <v>0.97</v>
      </c>
    </row>
    <row r="13" spans="1:19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1134</v>
      </c>
      <c r="E13" s="2">
        <f t="shared" si="2"/>
        <v>68.077800526469773</v>
      </c>
      <c r="F13" s="2">
        <f t="shared" si="3"/>
        <v>-5.0778005264697725</v>
      </c>
      <c r="G13" s="2">
        <f t="shared" si="4"/>
        <v>25.784058186616701</v>
      </c>
      <c r="H13" s="2">
        <f t="shared" si="5"/>
        <v>18.292571380567708</v>
      </c>
      <c r="I13" s="5"/>
      <c r="P13" s="4" t="s">
        <v>17</v>
      </c>
      <c r="Q13" s="10">
        <v>1</v>
      </c>
      <c r="R13" s="4" t="s">
        <v>20</v>
      </c>
      <c r="S13" s="10">
        <v>1.33</v>
      </c>
    </row>
    <row r="14" spans="1:19" x14ac:dyDescent="0.25">
      <c r="A14" s="5">
        <v>25</v>
      </c>
      <c r="B14" s="5"/>
      <c r="C14" s="5">
        <f t="shared" si="0"/>
        <v>625</v>
      </c>
      <c r="D14" s="5"/>
      <c r="E14" s="5"/>
      <c r="F14" s="5"/>
      <c r="G14" s="5"/>
      <c r="H14" s="5"/>
      <c r="I14" s="5"/>
      <c r="P14" s="11" t="s">
        <v>26</v>
      </c>
      <c r="Q14" s="10">
        <f>F15/Q12</f>
        <v>-2.7829590483937256E-14</v>
      </c>
    </row>
    <row r="15" spans="1:19" x14ac:dyDescent="0.25">
      <c r="A15" s="3">
        <f>SUM(A2:A13)</f>
        <v>119</v>
      </c>
      <c r="B15" s="3">
        <f>SUM(B2:B14)</f>
        <v>464</v>
      </c>
      <c r="C15" s="3">
        <f>SUM(C2:C13)</f>
        <v>1465</v>
      </c>
      <c r="D15" s="3">
        <f t="shared" ref="D15:G15" si="6">SUM(D2:D14)</f>
        <v>5638</v>
      </c>
      <c r="E15" s="3">
        <f t="shared" si="6"/>
        <v>464.00000000000034</v>
      </c>
      <c r="F15" s="3">
        <f>SUM(F2:F13)</f>
        <v>-3.3395508580724709E-13</v>
      </c>
      <c r="G15" s="3">
        <f t="shared" si="6"/>
        <v>80.764551038315304</v>
      </c>
      <c r="H15" s="9">
        <f>SUM(H3:H13)</f>
        <v>68.937543163511492</v>
      </c>
      <c r="M15" s="4" t="s">
        <v>16</v>
      </c>
      <c r="N15">
        <f>H15/F15</f>
        <v>-206427588898289.78</v>
      </c>
      <c r="P15" s="4" t="s">
        <v>27</v>
      </c>
      <c r="Q15" s="10">
        <f>SQRT(G15/(Q12-Q13-1))</f>
        <v>2.8419104672440918</v>
      </c>
    </row>
    <row r="16" spans="1:19" x14ac:dyDescent="0.25">
      <c r="P16" s="4" t="s">
        <v>28</v>
      </c>
      <c r="Q16" s="10">
        <f>((ABS(Q14)-0)/Q15)*SQRT(Q12)</f>
        <v>3.3922437196804607E-14</v>
      </c>
    </row>
    <row r="17" spans="16:17" x14ac:dyDescent="0.25">
      <c r="P17" s="4" t="s">
        <v>29</v>
      </c>
      <c r="Q17" s="10">
        <v>12.706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R21" sqref="R21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14</v>
      </c>
      <c r="I1" s="6" t="s">
        <v>10</v>
      </c>
      <c r="J1" s="6" t="s">
        <v>11</v>
      </c>
      <c r="K1" s="8" t="s">
        <v>15</v>
      </c>
      <c r="M1">
        <v>12</v>
      </c>
      <c r="N1">
        <f>A15</f>
        <v>119</v>
      </c>
      <c r="O1">
        <f>C15</f>
        <v>1465</v>
      </c>
      <c r="Q1">
        <f>B15</f>
        <v>464</v>
      </c>
    </row>
    <row r="2" spans="1:19" x14ac:dyDescent="0.25">
      <c r="A2" s="2">
        <v>2</v>
      </c>
      <c r="B2" s="2">
        <v>9</v>
      </c>
      <c r="C2" s="2">
        <f>A2^2</f>
        <v>4</v>
      </c>
      <c r="D2" s="2">
        <f>A2*B2</f>
        <v>18</v>
      </c>
      <c r="E2" s="2">
        <f>A2^3</f>
        <v>8</v>
      </c>
      <c r="F2" s="2">
        <f>A2^4</f>
        <v>16</v>
      </c>
      <c r="G2" s="2">
        <f>A2^2*B2</f>
        <v>36</v>
      </c>
      <c r="H2" s="2">
        <f>$Q$5+$Q$6*A2+$Q$7*(A2^2)</f>
        <v>6.2401503158154839</v>
      </c>
      <c r="I2" s="2">
        <f>B2-H2</f>
        <v>2.7598496841845161</v>
      </c>
      <c r="J2">
        <f>I2^2</f>
        <v>7.6167702792933731</v>
      </c>
      <c r="M2">
        <f>A15</f>
        <v>119</v>
      </c>
      <c r="N2">
        <f>C15</f>
        <v>1465</v>
      </c>
      <c r="O2">
        <f>E15</f>
        <v>20213</v>
      </c>
      <c r="Q2">
        <f>D15</f>
        <v>5638</v>
      </c>
    </row>
    <row r="3" spans="1:19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A3*B3</f>
        <v>60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240</v>
      </c>
      <c r="H3" s="2">
        <f t="shared" ref="H3:H13" si="5">$Q$5+$Q$6*A3+$Q$7*(A3^2)</f>
        <v>16.051455265849256</v>
      </c>
      <c r="I3" s="2">
        <f t="shared" ref="I3:I13" si="6">B3-H3</f>
        <v>-1.0514552658492562</v>
      </c>
      <c r="J3">
        <f t="shared" ref="J3:J13" si="7">I3^2</f>
        <v>1.10555817608213</v>
      </c>
      <c r="K3">
        <f>(I3-I2)^2</f>
        <v>14.526045422151936</v>
      </c>
      <c r="M3">
        <f>C15</f>
        <v>1465</v>
      </c>
      <c r="N3">
        <f>E15</f>
        <v>20213</v>
      </c>
      <c r="O3">
        <f>F15</f>
        <v>297925</v>
      </c>
      <c r="Q3">
        <f>G15</f>
        <v>76820</v>
      </c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125</v>
      </c>
      <c r="F4" s="2">
        <f t="shared" si="3"/>
        <v>625</v>
      </c>
      <c r="G4" s="2">
        <f t="shared" si="4"/>
        <v>500</v>
      </c>
      <c r="H4" s="2">
        <f t="shared" si="5"/>
        <v>20.684668110701825</v>
      </c>
      <c r="I4" s="2">
        <f t="shared" si="6"/>
        <v>-0.68466811070182487</v>
      </c>
      <c r="J4">
        <f t="shared" si="7"/>
        <v>0.46877042181200634</v>
      </c>
      <c r="K4">
        <f t="shared" ref="K4:K13" si="8">(I4-I3)^2</f>
        <v>0.13453281718114585</v>
      </c>
      <c r="O4" s="4"/>
    </row>
    <row r="5" spans="1:19" x14ac:dyDescent="0.25">
      <c r="A5" s="2">
        <v>6</v>
      </c>
      <c r="B5" s="2">
        <v>22</v>
      </c>
      <c r="C5" s="2">
        <f t="shared" si="0"/>
        <v>36</v>
      </c>
      <c r="D5" s="2">
        <f t="shared" si="1"/>
        <v>132</v>
      </c>
      <c r="E5" s="2">
        <f t="shared" si="2"/>
        <v>216</v>
      </c>
      <c r="F5" s="2">
        <f t="shared" si="3"/>
        <v>1296</v>
      </c>
      <c r="G5" s="2">
        <f t="shared" si="4"/>
        <v>792</v>
      </c>
      <c r="H5" s="2">
        <f t="shared" si="5"/>
        <v>25.136254535444849</v>
      </c>
      <c r="I5" s="2">
        <f t="shared" si="6"/>
        <v>-3.1362545354448486</v>
      </c>
      <c r="J5">
        <f t="shared" si="7"/>
        <v>9.8360925110983821</v>
      </c>
      <c r="K5">
        <f t="shared" si="8"/>
        <v>6.010275997984281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-4.2976603146564685</v>
      </c>
    </row>
    <row r="6" spans="1:19" x14ac:dyDescent="0.25">
      <c r="A6" s="2">
        <v>8</v>
      </c>
      <c r="B6" s="2">
        <v>33</v>
      </c>
      <c r="C6" s="2">
        <f t="shared" si="0"/>
        <v>64</v>
      </c>
      <c r="D6" s="2">
        <f t="shared" si="1"/>
        <v>264</v>
      </c>
      <c r="E6" s="2">
        <f t="shared" si="2"/>
        <v>512</v>
      </c>
      <c r="F6" s="2">
        <f t="shared" si="3"/>
        <v>4096</v>
      </c>
      <c r="G6" s="2">
        <f t="shared" si="4"/>
        <v>2112</v>
      </c>
      <c r="H6" s="2">
        <f t="shared" si="5"/>
        <v>33.494548124602261</v>
      </c>
      <c r="I6" s="2">
        <f t="shared" si="6"/>
        <v>-0.49454812460226094</v>
      </c>
      <c r="J6">
        <f t="shared" si="7"/>
        <v>0.24457784754761341</v>
      </c>
      <c r="K6">
        <f t="shared" si="8"/>
        <v>6.9786127610868265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5.4505317353455212</v>
      </c>
    </row>
    <row r="7" spans="1:19" x14ac:dyDescent="0.25">
      <c r="A7" s="2">
        <v>9</v>
      </c>
      <c r="B7" s="2">
        <v>37</v>
      </c>
      <c r="C7" s="2">
        <f t="shared" si="0"/>
        <v>81</v>
      </c>
      <c r="D7" s="2">
        <f t="shared" si="1"/>
        <v>333</v>
      </c>
      <c r="E7" s="2">
        <f t="shared" si="2"/>
        <v>729</v>
      </c>
      <c r="F7" s="2">
        <f t="shared" si="3"/>
        <v>6561</v>
      </c>
      <c r="G7" s="2">
        <f t="shared" si="4"/>
        <v>2997</v>
      </c>
      <c r="H7" s="2">
        <f t="shared" si="5"/>
        <v>37.401255289016646</v>
      </c>
      <c r="I7" s="2">
        <f t="shared" si="6"/>
        <v>-0.40125528901664609</v>
      </c>
      <c r="J7">
        <f t="shared" si="7"/>
        <v>0.16100580696383218</v>
      </c>
      <c r="K7">
        <f t="shared" si="8"/>
        <v>8.7035531716045649E-3</v>
      </c>
      <c r="M7">
        <v>1.3448146150617398E-2</v>
      </c>
      <c r="N7">
        <v>-3.5405946949362411E-3</v>
      </c>
      <c r="O7">
        <v>1.7744233098293782E-4</v>
      </c>
      <c r="P7" s="4" t="s">
        <v>13</v>
      </c>
      <c r="Q7">
        <v>-9.0813210054772497E-2</v>
      </c>
    </row>
    <row r="8" spans="1:19" x14ac:dyDescent="0.25">
      <c r="A8" s="2">
        <v>11</v>
      </c>
      <c r="B8" s="2">
        <v>45</v>
      </c>
      <c r="C8" s="2">
        <f t="shared" si="0"/>
        <v>121</v>
      </c>
      <c r="D8" s="2">
        <f t="shared" si="1"/>
        <v>495</v>
      </c>
      <c r="E8" s="2">
        <f t="shared" si="2"/>
        <v>1331</v>
      </c>
      <c r="F8" s="2">
        <f t="shared" si="3"/>
        <v>14641</v>
      </c>
      <c r="G8" s="2">
        <f t="shared" si="4"/>
        <v>5445</v>
      </c>
      <c r="H8" s="2">
        <f t="shared" si="5"/>
        <v>44.669790357516789</v>
      </c>
      <c r="I8" s="2">
        <f t="shared" si="6"/>
        <v>0.3302096424832115</v>
      </c>
      <c r="J8">
        <f t="shared" si="7"/>
        <v>0.10903840798889035</v>
      </c>
      <c r="K8">
        <f t="shared" si="8"/>
        <v>0.53504094601409136</v>
      </c>
    </row>
    <row r="9" spans="1:19" x14ac:dyDescent="0.25">
      <c r="A9" s="2">
        <v>12</v>
      </c>
      <c r="B9" s="2">
        <v>50</v>
      </c>
      <c r="C9" s="2">
        <f t="shared" si="0"/>
        <v>144</v>
      </c>
      <c r="D9" s="2">
        <f t="shared" si="1"/>
        <v>600</v>
      </c>
      <c r="E9" s="2">
        <f t="shared" si="2"/>
        <v>1728</v>
      </c>
      <c r="F9" s="2">
        <f t="shared" si="3"/>
        <v>20736</v>
      </c>
      <c r="G9" s="2">
        <f t="shared" si="4"/>
        <v>7200</v>
      </c>
      <c r="H9" s="2">
        <f t="shared" si="5"/>
        <v>48.031618261602546</v>
      </c>
      <c r="I9" s="2">
        <f t="shared" si="6"/>
        <v>1.9683817383974542</v>
      </c>
      <c r="J9">
        <f t="shared" si="7"/>
        <v>3.8745266680565837</v>
      </c>
      <c r="K9">
        <f t="shared" si="8"/>
        <v>2.6836078158320631</v>
      </c>
    </row>
    <row r="10" spans="1:19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702</v>
      </c>
      <c r="E10" s="2">
        <f t="shared" si="2"/>
        <v>2197</v>
      </c>
      <c r="F10" s="2">
        <f t="shared" si="3"/>
        <v>28561</v>
      </c>
      <c r="G10" s="2">
        <f t="shared" si="4"/>
        <v>9126</v>
      </c>
      <c r="H10" s="2">
        <f t="shared" si="5"/>
        <v>51.211819745578751</v>
      </c>
      <c r="I10" s="2">
        <f t="shared" si="6"/>
        <v>2.7881802544212491</v>
      </c>
      <c r="J10">
        <f t="shared" si="7"/>
        <v>7.7739491311445414</v>
      </c>
      <c r="K10">
        <f t="shared" si="8"/>
        <v>0.67206960687481621</v>
      </c>
    </row>
    <row r="11" spans="1:19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840</v>
      </c>
      <c r="E11" s="2">
        <f t="shared" si="2"/>
        <v>3375</v>
      </c>
      <c r="F11" s="2">
        <f t="shared" si="3"/>
        <v>50625</v>
      </c>
      <c r="G11" s="2">
        <f t="shared" si="4"/>
        <v>12600</v>
      </c>
      <c r="H11" s="2">
        <f t="shared" si="5"/>
        <v>57.027343453202533</v>
      </c>
      <c r="I11" s="2">
        <f t="shared" si="6"/>
        <v>-1.0273434532025334</v>
      </c>
      <c r="J11">
        <f t="shared" si="7"/>
        <v>1.0554345708381059</v>
      </c>
      <c r="K11">
        <f t="shared" si="8"/>
        <v>14.558221163439136</v>
      </c>
    </row>
    <row r="12" spans="1:19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960</v>
      </c>
      <c r="E12" s="2">
        <f t="shared" si="2"/>
        <v>4096</v>
      </c>
      <c r="F12" s="2">
        <f t="shared" si="3"/>
        <v>65536</v>
      </c>
      <c r="G12" s="2">
        <f t="shared" si="4"/>
        <v>15360</v>
      </c>
      <c r="H12" s="2">
        <f t="shared" si="5"/>
        <v>59.662665676850111</v>
      </c>
      <c r="I12" s="2">
        <f t="shared" si="6"/>
        <v>0.33733432314988931</v>
      </c>
      <c r="J12">
        <f t="shared" si="7"/>
        <v>0.11379444557499395</v>
      </c>
      <c r="K12">
        <f t="shared" si="8"/>
        <v>1.862345433270193</v>
      </c>
    </row>
    <row r="13" spans="1:19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1134</v>
      </c>
      <c r="E13" s="2">
        <f t="shared" si="2"/>
        <v>5832</v>
      </c>
      <c r="F13" s="2">
        <f t="shared" si="3"/>
        <v>104976</v>
      </c>
      <c r="G13" s="2">
        <f t="shared" si="4"/>
        <v>20412</v>
      </c>
      <c r="H13" s="2">
        <f t="shared" si="5"/>
        <v>64.388430863816623</v>
      </c>
      <c r="I13" s="2">
        <f t="shared" si="6"/>
        <v>-1.3884308638166232</v>
      </c>
      <c r="J13">
        <f t="shared" si="7"/>
        <v>1.9277402635985743</v>
      </c>
      <c r="K13">
        <f t="shared" si="8"/>
        <v>2.9782654805455619</v>
      </c>
      <c r="P13" s="4" t="s">
        <v>18</v>
      </c>
      <c r="Q13" s="10">
        <v>12</v>
      </c>
      <c r="R13" s="4" t="s">
        <v>19</v>
      </c>
      <c r="S13" s="10">
        <v>0.97</v>
      </c>
    </row>
    <row r="14" spans="1:19" x14ac:dyDescent="0.25">
      <c r="A14" s="5">
        <v>25</v>
      </c>
      <c r="B14" s="5"/>
      <c r="C14" s="5">
        <f t="shared" si="0"/>
        <v>625</v>
      </c>
      <c r="D14" s="5"/>
      <c r="E14" s="5">
        <f t="shared" si="2"/>
        <v>15625</v>
      </c>
      <c r="F14" s="5">
        <f t="shared" si="3"/>
        <v>390625</v>
      </c>
      <c r="G14" s="5"/>
      <c r="H14" s="5"/>
      <c r="I14" s="5"/>
      <c r="J14" s="7"/>
      <c r="P14" s="4" t="s">
        <v>17</v>
      </c>
      <c r="Q14" s="10">
        <v>1</v>
      </c>
      <c r="R14" s="4" t="s">
        <v>20</v>
      </c>
      <c r="S14" s="10">
        <v>1.33</v>
      </c>
    </row>
    <row r="15" spans="1:19" x14ac:dyDescent="0.25">
      <c r="A15" s="1">
        <f>SUM(A2:A13)</f>
        <v>119</v>
      </c>
      <c r="B15" s="1">
        <f>SUM(B2:B14)</f>
        <v>464</v>
      </c>
      <c r="C15" s="1">
        <f>SUM(C2:C13)</f>
        <v>1465</v>
      </c>
      <c r="D15" s="1">
        <f t="shared" ref="D15:G15" si="9">SUM(D2:D14)</f>
        <v>5638</v>
      </c>
      <c r="E15" s="1">
        <f>SUM(E2:E13)</f>
        <v>20213</v>
      </c>
      <c r="F15" s="1">
        <f>SUM(F2:F13)</f>
        <v>297925</v>
      </c>
      <c r="G15" s="1">
        <f t="shared" si="9"/>
        <v>76820</v>
      </c>
      <c r="H15" s="1"/>
      <c r="I15" s="1">
        <f>SUM(I2:I13)</f>
        <v>2.3270274596143281E-12</v>
      </c>
      <c r="J15" s="1">
        <f>SUM(J2:J13)</f>
        <v>34.287258529999029</v>
      </c>
      <c r="K15" s="1">
        <f>SUM(K3:K13)</f>
        <v>50.947720997551656</v>
      </c>
      <c r="M15" s="4" t="s">
        <v>16</v>
      </c>
      <c r="N15">
        <f>K15/J15</f>
        <v>1.4859082697724535</v>
      </c>
      <c r="P15" s="11" t="s">
        <v>26</v>
      </c>
      <c r="Q15" s="10">
        <f>I15/Q13</f>
        <v>1.9391895496786068E-13</v>
      </c>
    </row>
    <row r="16" spans="1:19" x14ac:dyDescent="0.25">
      <c r="P16" s="4" t="s">
        <v>27</v>
      </c>
      <c r="Q16" s="10">
        <f>SQRT(J15/(Q13-Q14-1))</f>
        <v>1.8516818984371757</v>
      </c>
    </row>
    <row r="17" spans="16:17" x14ac:dyDescent="0.25">
      <c r="P17" s="4" t="s">
        <v>28</v>
      </c>
      <c r="Q17" s="10">
        <f>((ABS(Q15)-0)/Q16)*SQRT(Q13)</f>
        <v>3.6278097532678512E-13</v>
      </c>
    </row>
    <row r="18" spans="16:17" x14ac:dyDescent="0.25">
      <c r="P18" s="4" t="s">
        <v>29</v>
      </c>
      <c r="Q18" s="10">
        <v>12.706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O23" sqref="O23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21</v>
      </c>
      <c r="F1" s="6" t="s">
        <v>23</v>
      </c>
      <c r="G1" s="6" t="s">
        <v>10</v>
      </c>
      <c r="H1" s="6" t="s">
        <v>11</v>
      </c>
      <c r="I1" s="8" t="s">
        <v>15</v>
      </c>
      <c r="M1">
        <f>Q12</f>
        <v>12</v>
      </c>
      <c r="N1">
        <f>A15</f>
        <v>119</v>
      </c>
      <c r="P1">
        <f>D15</f>
        <v>42.069975500572959</v>
      </c>
    </row>
    <row r="2" spans="1:21" x14ac:dyDescent="0.25">
      <c r="A2" s="2">
        <v>2</v>
      </c>
      <c r="B2" s="2">
        <v>9</v>
      </c>
      <c r="C2" s="2">
        <f>A2^2</f>
        <v>4</v>
      </c>
      <c r="D2" s="2">
        <f>LN(B2)</f>
        <v>2.1972245773362196</v>
      </c>
      <c r="E2" s="2">
        <f>A2*D2</f>
        <v>4.3944491546724391</v>
      </c>
      <c r="F2" s="2">
        <f>$P$7*EXP($P$5*A2)</f>
        <v>13.25286372564012</v>
      </c>
      <c r="G2" s="2">
        <f>B2-F2</f>
        <v>-4.2528637256401201</v>
      </c>
      <c r="H2" s="2">
        <f>G2^2</f>
        <v>18.086849868865563</v>
      </c>
      <c r="I2" s="2"/>
      <c r="M2">
        <f>A15</f>
        <v>119</v>
      </c>
      <c r="N2">
        <f>C15</f>
        <v>1465</v>
      </c>
      <c r="P2">
        <f>E15</f>
        <v>450.3624572421063</v>
      </c>
    </row>
    <row r="3" spans="1:21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LN(B3)</f>
        <v>2.7080502011022101</v>
      </c>
      <c r="E3" s="2">
        <f t="shared" ref="E3:E13" si="2">A3*D3</f>
        <v>10.83220080440884</v>
      </c>
      <c r="F3" s="2">
        <f t="shared" ref="F3:F13" si="3">$P$7*EXP($P$5*A3)</f>
        <v>16.727321105363128</v>
      </c>
      <c r="G3" s="2">
        <f t="shared" ref="G3:G13" si="4">B3-F3</f>
        <v>-1.7273211053631279</v>
      </c>
      <c r="H3" s="2">
        <f t="shared" ref="H3:H13" si="5">G3^2</f>
        <v>2.9836382010328979</v>
      </c>
      <c r="I3" s="2">
        <f>(G3-G2)^2</f>
        <v>6.3783655268355757</v>
      </c>
    </row>
    <row r="4" spans="1:21" x14ac:dyDescent="0.25">
      <c r="A4" s="2">
        <v>5</v>
      </c>
      <c r="B4" s="2">
        <v>20</v>
      </c>
      <c r="C4" s="2">
        <f t="shared" si="0"/>
        <v>25</v>
      </c>
      <c r="D4" s="2">
        <f t="shared" si="1"/>
        <v>2.9957322735539909</v>
      </c>
      <c r="E4" s="2">
        <f t="shared" si="2"/>
        <v>14.978661367769954</v>
      </c>
      <c r="F4" s="2">
        <f t="shared" si="3"/>
        <v>18.792507173749044</v>
      </c>
      <c r="G4" s="2">
        <f t="shared" si="4"/>
        <v>1.2074928262509559</v>
      </c>
      <c r="H4" s="2">
        <f t="shared" si="5"/>
        <v>1.4580389254475212</v>
      </c>
      <c r="I4" s="2">
        <f t="shared" ref="I4:I13" si="6">(G4-G3)^2</f>
        <v>8.6131328131961151</v>
      </c>
      <c r="M4">
        <f t="array" ref="M4:N5">MINVERSE(M1:N2)</f>
        <v>0.42848786194793803</v>
      </c>
      <c r="N4">
        <v>-3.4805498683825681E-2</v>
      </c>
      <c r="O4" s="4" t="s">
        <v>24</v>
      </c>
      <c r="P4">
        <f t="array" ref="P4:P5">MMULT(M4:N5,P1:P2)</f>
        <v>2.3513839416580122</v>
      </c>
      <c r="U4" s="4"/>
    </row>
    <row r="5" spans="1:21" x14ac:dyDescent="0.25">
      <c r="A5" s="2">
        <v>6</v>
      </c>
      <c r="B5" s="2">
        <v>22</v>
      </c>
      <c r="C5" s="2">
        <f t="shared" si="0"/>
        <v>36</v>
      </c>
      <c r="D5" s="2">
        <f t="shared" si="1"/>
        <v>3.0910424533583161</v>
      </c>
      <c r="E5" s="2">
        <f t="shared" si="2"/>
        <v>18.546254720149896</v>
      </c>
      <c r="F5" s="2">
        <f t="shared" si="3"/>
        <v>21.11266494203781</v>
      </c>
      <c r="G5" s="2">
        <f t="shared" si="4"/>
        <v>0.88733505796218992</v>
      </c>
      <c r="H5" s="2">
        <f t="shared" si="5"/>
        <v>0.78736350508876296</v>
      </c>
      <c r="I5" s="2">
        <f t="shared" si="6"/>
        <v>0.10250099659564316</v>
      </c>
      <c r="M5">
        <v>-3.4805498683825681E-2</v>
      </c>
      <c r="N5">
        <v>3.5097981866042704E-3</v>
      </c>
      <c r="O5" s="4" t="s">
        <v>7</v>
      </c>
      <c r="P5">
        <v>0.11641485882921709</v>
      </c>
      <c r="U5" s="4"/>
    </row>
    <row r="6" spans="1:21" x14ac:dyDescent="0.25">
      <c r="A6" s="2">
        <v>8</v>
      </c>
      <c r="B6" s="2">
        <v>33</v>
      </c>
      <c r="C6" s="2">
        <f t="shared" si="0"/>
        <v>64</v>
      </c>
      <c r="D6" s="2">
        <f t="shared" si="1"/>
        <v>3.4965075614664802</v>
      </c>
      <c r="E6" s="2">
        <f t="shared" si="2"/>
        <v>27.972060491731842</v>
      </c>
      <c r="F6" s="2">
        <f t="shared" si="3"/>
        <v>26.647699183094979</v>
      </c>
      <c r="G6" s="2">
        <f t="shared" si="4"/>
        <v>6.3523008169050215</v>
      </c>
      <c r="H6" s="2">
        <f t="shared" si="5"/>
        <v>40.351725668452204</v>
      </c>
      <c r="I6" s="2">
        <f t="shared" si="6"/>
        <v>29.8658507464176</v>
      </c>
    </row>
    <row r="7" spans="1:21" x14ac:dyDescent="0.25">
      <c r="A7" s="2">
        <v>9</v>
      </c>
      <c r="B7" s="2">
        <v>37</v>
      </c>
      <c r="C7" s="2">
        <f t="shared" si="0"/>
        <v>81</v>
      </c>
      <c r="D7" s="2">
        <f t="shared" si="1"/>
        <v>3.6109179126442243</v>
      </c>
      <c r="E7" s="2">
        <f t="shared" si="2"/>
        <v>32.498261213798017</v>
      </c>
      <c r="F7" s="2">
        <f t="shared" si="3"/>
        <v>29.937673516750948</v>
      </c>
      <c r="G7" s="2">
        <f t="shared" si="4"/>
        <v>7.062326483249052</v>
      </c>
      <c r="H7" s="2">
        <f t="shared" si="5"/>
        <v>49.876455356000925</v>
      </c>
      <c r="I7" s="2">
        <f t="shared" si="6"/>
        <v>0.50413644686728454</v>
      </c>
      <c r="O7" s="4" t="s">
        <v>6</v>
      </c>
      <c r="P7">
        <f>EXP(P4)</f>
        <v>10.500091187588572</v>
      </c>
      <c r="U7" s="4"/>
    </row>
    <row r="8" spans="1:21" x14ac:dyDescent="0.25">
      <c r="A8" s="2">
        <v>11</v>
      </c>
      <c r="B8" s="2">
        <v>45</v>
      </c>
      <c r="C8" s="2">
        <f t="shared" si="0"/>
        <v>121</v>
      </c>
      <c r="D8" s="2">
        <f t="shared" si="1"/>
        <v>3.8066624897703196</v>
      </c>
      <c r="E8" s="2">
        <f t="shared" si="2"/>
        <v>41.873287387473518</v>
      </c>
      <c r="F8" s="2">
        <f t="shared" si="3"/>
        <v>37.78632968913525</v>
      </c>
      <c r="G8" s="2">
        <f t="shared" si="4"/>
        <v>7.2136703108647495</v>
      </c>
      <c r="H8" s="2">
        <f t="shared" si="5"/>
        <v>52.037039353851533</v>
      </c>
      <c r="I8" s="2">
        <f t="shared" si="6"/>
        <v>2.2904954157369973E-2</v>
      </c>
    </row>
    <row r="9" spans="1:21" x14ac:dyDescent="0.25">
      <c r="A9" s="2">
        <v>12</v>
      </c>
      <c r="B9" s="2">
        <v>50</v>
      </c>
      <c r="C9" s="2">
        <f t="shared" si="0"/>
        <v>144</v>
      </c>
      <c r="D9" s="2">
        <f t="shared" si="1"/>
        <v>3.912023005428146</v>
      </c>
      <c r="E9" s="2">
        <f t="shared" si="2"/>
        <v>46.94427606513775</v>
      </c>
      <c r="F9" s="2">
        <f t="shared" si="3"/>
        <v>42.451499990936853</v>
      </c>
      <c r="G9" s="2">
        <f t="shared" si="4"/>
        <v>7.5485000090631473</v>
      </c>
      <c r="H9" s="2">
        <f t="shared" si="5"/>
        <v>56.979852386826337</v>
      </c>
      <c r="I9" s="2">
        <f t="shared" si="6"/>
        <v>0.11211092679563016</v>
      </c>
      <c r="N9" t="s">
        <v>25</v>
      </c>
    </row>
    <row r="10" spans="1:21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3.9889840465642745</v>
      </c>
      <c r="E10" s="2">
        <f t="shared" si="2"/>
        <v>51.856792605335571</v>
      </c>
      <c r="F10" s="2">
        <f t="shared" si="3"/>
        <v>47.692640865267215</v>
      </c>
      <c r="G10" s="2">
        <f t="shared" si="4"/>
        <v>6.3073591347327849</v>
      </c>
      <c r="H10" s="2">
        <f t="shared" si="5"/>
        <v>39.782779254497108</v>
      </c>
      <c r="I10" s="2">
        <f t="shared" si="6"/>
        <v>1.5404306699335366</v>
      </c>
    </row>
    <row r="11" spans="1:21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4.0253516907351496</v>
      </c>
      <c r="E11" s="2">
        <f t="shared" si="2"/>
        <v>60.380275361027245</v>
      </c>
      <c r="F11" s="2">
        <f t="shared" si="3"/>
        <v>60.196055330490893</v>
      </c>
      <c r="G11" s="2">
        <f t="shared" si="4"/>
        <v>-4.1960553304908927</v>
      </c>
      <c r="H11" s="2">
        <f t="shared" si="5"/>
        <v>17.606880336541035</v>
      </c>
      <c r="I11" s="2">
        <f t="shared" si="6"/>
        <v>110.32171542827</v>
      </c>
    </row>
    <row r="12" spans="1:21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4.0943445622221004</v>
      </c>
      <c r="E12" s="2">
        <f t="shared" si="2"/>
        <v>65.509512995553607</v>
      </c>
      <c r="F12" s="2">
        <f t="shared" si="3"/>
        <v>67.627971897242233</v>
      </c>
      <c r="G12" s="2">
        <f t="shared" si="4"/>
        <v>-7.627971897242233</v>
      </c>
      <c r="H12" s="2">
        <f t="shared" si="5"/>
        <v>58.185955265117272</v>
      </c>
      <c r="I12" s="2">
        <f t="shared" si="6"/>
        <v>11.778051321142307</v>
      </c>
      <c r="P12" s="4" t="s">
        <v>18</v>
      </c>
      <c r="Q12" s="10">
        <v>12</v>
      </c>
      <c r="R12" s="4" t="s">
        <v>19</v>
      </c>
      <c r="S12" s="10">
        <v>0.97</v>
      </c>
    </row>
    <row r="13" spans="1:21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4.1431347263915326</v>
      </c>
      <c r="E13" s="2">
        <f t="shared" si="2"/>
        <v>74.576425075047581</v>
      </c>
      <c r="F13" s="2">
        <f t="shared" si="3"/>
        <v>85.35776305018976</v>
      </c>
      <c r="G13" s="2">
        <f t="shared" si="4"/>
        <v>-22.35776305018976</v>
      </c>
      <c r="H13" s="2">
        <f t="shared" si="5"/>
        <v>499.86956860843054</v>
      </c>
      <c r="I13" s="2">
        <f t="shared" si="6"/>
        <v>216.96674740945124</v>
      </c>
      <c r="P13" s="4" t="s">
        <v>17</v>
      </c>
      <c r="Q13" s="10">
        <v>1</v>
      </c>
      <c r="R13" s="4" t="s">
        <v>20</v>
      </c>
      <c r="S13" s="10">
        <v>1.33</v>
      </c>
    </row>
    <row r="14" spans="1:21" x14ac:dyDescent="0.25">
      <c r="A14" s="5">
        <v>25</v>
      </c>
      <c r="B14" s="5"/>
      <c r="C14" s="5">
        <f t="shared" si="0"/>
        <v>625</v>
      </c>
      <c r="D14" s="5"/>
      <c r="E14" s="5"/>
      <c r="F14" s="5"/>
      <c r="G14" s="5"/>
      <c r="H14" s="5"/>
      <c r="I14" s="5"/>
      <c r="P14" s="11" t="s">
        <v>26</v>
      </c>
      <c r="Q14" s="10">
        <f>G15/Q12</f>
        <v>-0.29858253915818622</v>
      </c>
    </row>
    <row r="15" spans="1:21" x14ac:dyDescent="0.25">
      <c r="A15" s="3">
        <f>SUM(A2:A13)</f>
        <v>119</v>
      </c>
      <c r="B15" s="3">
        <f>SUM(B2:B14)</f>
        <v>464</v>
      </c>
      <c r="C15" s="3">
        <f>SUM(C2:C13)</f>
        <v>1465</v>
      </c>
      <c r="D15" s="3">
        <f t="shared" ref="D15" si="7">SUM(D2:D14)</f>
        <v>42.069975500572959</v>
      </c>
      <c r="E15" s="3">
        <f>SUM(E2:E13)</f>
        <v>450.3624572421063</v>
      </c>
      <c r="F15" s="3"/>
      <c r="G15" s="3">
        <f>SUM(G2:G13)</f>
        <v>-3.5829904698982347</v>
      </c>
      <c r="H15" s="9">
        <f>SUM(H2:H13)</f>
        <v>838.00614673015173</v>
      </c>
      <c r="I15" s="1">
        <f>SUM(I3:I13)</f>
        <v>386.20594723966229</v>
      </c>
      <c r="M15" s="4" t="s">
        <v>16</v>
      </c>
      <c r="N15" s="10">
        <f>I15/H15</f>
        <v>0.46086290505936511</v>
      </c>
      <c r="P15" s="4" t="s">
        <v>27</v>
      </c>
      <c r="Q15" s="10">
        <f>SQRT(H15/(Q12-Q13-1))</f>
        <v>9.1542675661690804</v>
      </c>
    </row>
    <row r="16" spans="1:21" x14ac:dyDescent="0.25">
      <c r="P16" s="4" t="s">
        <v>28</v>
      </c>
      <c r="Q16" s="10">
        <f>((ABS(Q14)-0)/Q15)*SQRT(Q12)</f>
        <v>0.11298776758200567</v>
      </c>
    </row>
    <row r="17" spans="16:17" x14ac:dyDescent="0.25">
      <c r="P17" s="4" t="s">
        <v>29</v>
      </c>
      <c r="Q17" s="10">
        <v>12.706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2023-03-27T17:11:14Z</dcterms:modified>
</cp:coreProperties>
</file>