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7D9E8F3A-DBF9-4911-96A0-218B23AF88DF}" xr6:coauthVersionLast="40" xr6:coauthVersionMax="40" xr10:uidLastSave="{00000000-0000-0000-0000-000000000000}"/>
  <bookViews>
    <workbookView xWindow="0" yWindow="0" windowWidth="28800" windowHeight="12435" xr2:uid="{00000000-000D-0000-FFFF-FFFF00000000}"/>
  </bookViews>
  <sheets>
    <sheet name="Лист1" sheetId="1" r:id="rId1"/>
    <sheet name="Лист2" sheetId="2" r:id="rId2"/>
    <sheet name="Лист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5" i="2" l="1"/>
  <c r="M1" i="3" l="1"/>
  <c r="D3" i="3"/>
  <c r="E3" i="3"/>
  <c r="D4" i="3"/>
  <c r="E4" i="3" s="1"/>
  <c r="D5" i="3"/>
  <c r="E5" i="3" s="1"/>
  <c r="D6" i="3"/>
  <c r="E6" i="3" s="1"/>
  <c r="D7" i="3"/>
  <c r="E7" i="3" s="1"/>
  <c r="D8" i="3"/>
  <c r="E8" i="3" s="1"/>
  <c r="D9" i="3"/>
  <c r="E9" i="3" s="1"/>
  <c r="D10" i="3"/>
  <c r="E10" i="3" s="1"/>
  <c r="D11" i="3"/>
  <c r="E11" i="3" s="1"/>
  <c r="D12" i="3"/>
  <c r="E12" i="3" s="1"/>
  <c r="D13" i="3"/>
  <c r="E13" i="3" s="1"/>
  <c r="D2" i="3"/>
  <c r="E2" i="3" s="1"/>
  <c r="B15" i="3"/>
  <c r="A15" i="3"/>
  <c r="M2" i="3" s="1"/>
  <c r="C14" i="3"/>
  <c r="C13" i="3"/>
  <c r="C12" i="3"/>
  <c r="C11" i="3"/>
  <c r="C10" i="3"/>
  <c r="C9" i="3"/>
  <c r="C8" i="3"/>
  <c r="C7" i="3"/>
  <c r="C6" i="3"/>
  <c r="C5" i="3"/>
  <c r="C4" i="3"/>
  <c r="C3" i="3"/>
  <c r="C2" i="3"/>
  <c r="E15" i="3" l="1"/>
  <c r="P2" i="3" s="1"/>
  <c r="C15" i="3"/>
  <c r="N2" i="3" s="1"/>
  <c r="N1" i="3"/>
  <c r="M4" i="3" s="1" a="1"/>
  <c r="N5" i="3" s="1"/>
  <c r="D15" i="3"/>
  <c r="P1" i="3" s="1"/>
  <c r="M5" i="3" l="1"/>
  <c r="N4" i="3"/>
  <c r="M4" i="3"/>
  <c r="P4" i="3" a="1"/>
  <c r="P5" i="3" l="1"/>
  <c r="P4" i="3"/>
  <c r="P7" i="3" s="1"/>
  <c r="F2" i="3" l="1"/>
  <c r="G2" i="3" s="1"/>
  <c r="F3" i="3"/>
  <c r="G3" i="3" s="1"/>
  <c r="F4" i="3"/>
  <c r="G4" i="3" s="1"/>
  <c r="F5" i="3"/>
  <c r="G5" i="3" s="1"/>
  <c r="F12" i="3"/>
  <c r="G12" i="3" s="1"/>
  <c r="F6" i="3"/>
  <c r="G6" i="3" s="1"/>
  <c r="F7" i="3"/>
  <c r="G7" i="3" s="1"/>
  <c r="F8" i="3"/>
  <c r="G8" i="3" s="1"/>
  <c r="F9" i="3"/>
  <c r="G9" i="3" s="1"/>
  <c r="F10" i="3"/>
  <c r="G10" i="3" s="1"/>
  <c r="F11" i="3"/>
  <c r="G11" i="3" s="1"/>
  <c r="F13" i="3"/>
  <c r="G13" i="3" s="1"/>
  <c r="B15" i="1"/>
  <c r="A15" i="1"/>
  <c r="N2" i="1"/>
  <c r="P2" i="1"/>
  <c r="M1" i="1"/>
  <c r="C14" i="1"/>
  <c r="H2" i="3" l="1"/>
  <c r="G15" i="3"/>
  <c r="Q14" i="3" s="1"/>
  <c r="I9" i="3"/>
  <c r="H9" i="3"/>
  <c r="H12" i="3"/>
  <c r="I12" i="3"/>
  <c r="I5" i="3"/>
  <c r="H5" i="3"/>
  <c r="I11" i="3"/>
  <c r="H11" i="3"/>
  <c r="I7" i="3"/>
  <c r="H7" i="3"/>
  <c r="I4" i="3"/>
  <c r="H4" i="3"/>
  <c r="I10" i="3"/>
  <c r="H10" i="3"/>
  <c r="H3" i="3"/>
  <c r="I3" i="3"/>
  <c r="H13" i="3"/>
  <c r="I13" i="3"/>
  <c r="I8" i="3"/>
  <c r="H8" i="3"/>
  <c r="I6" i="3"/>
  <c r="H6" i="3"/>
  <c r="B15" i="2"/>
  <c r="Q1" i="2" s="1"/>
  <c r="C14" i="2"/>
  <c r="E14" i="2"/>
  <c r="F14" i="2"/>
  <c r="G13" i="2"/>
  <c r="F13" i="2"/>
  <c r="E13" i="2"/>
  <c r="D13" i="2"/>
  <c r="C13" i="2"/>
  <c r="G12" i="2"/>
  <c r="F12" i="2"/>
  <c r="E12" i="2"/>
  <c r="D12" i="2"/>
  <c r="C12" i="2"/>
  <c r="G11" i="2"/>
  <c r="F11" i="2"/>
  <c r="E11" i="2"/>
  <c r="D11" i="2"/>
  <c r="C11" i="2"/>
  <c r="G10" i="2"/>
  <c r="F10" i="2"/>
  <c r="E10" i="2"/>
  <c r="D10" i="2"/>
  <c r="C10" i="2"/>
  <c r="G9" i="2"/>
  <c r="F9" i="2"/>
  <c r="E9" i="2"/>
  <c r="D9" i="2"/>
  <c r="C9" i="2"/>
  <c r="G8" i="2"/>
  <c r="F8" i="2"/>
  <c r="E8" i="2"/>
  <c r="D8" i="2"/>
  <c r="C8" i="2"/>
  <c r="G7" i="2"/>
  <c r="F7" i="2"/>
  <c r="E7" i="2"/>
  <c r="D7" i="2"/>
  <c r="C7" i="2"/>
  <c r="G6" i="2"/>
  <c r="F6" i="2"/>
  <c r="E6" i="2"/>
  <c r="D6" i="2"/>
  <c r="C6" i="2"/>
  <c r="G5" i="2"/>
  <c r="F5" i="2"/>
  <c r="E5" i="2"/>
  <c r="D5" i="2"/>
  <c r="C5" i="2"/>
  <c r="G4" i="2"/>
  <c r="F4" i="2"/>
  <c r="E4" i="2"/>
  <c r="D4" i="2"/>
  <c r="C4" i="2"/>
  <c r="G3" i="2"/>
  <c r="F3" i="2"/>
  <c r="E3" i="2"/>
  <c r="D3" i="2"/>
  <c r="C3" i="2"/>
  <c r="G2" i="2"/>
  <c r="G15" i="2" s="1"/>
  <c r="Q3" i="2" s="1"/>
  <c r="F2" i="2"/>
  <c r="F15" i="2" s="1"/>
  <c r="O3" i="2" s="1"/>
  <c r="E2" i="2"/>
  <c r="E15" i="2" s="1"/>
  <c r="D2" i="2"/>
  <c r="C2" i="2"/>
  <c r="C15" i="2" s="1"/>
  <c r="C3" i="1"/>
  <c r="D3" i="1"/>
  <c r="C4" i="1"/>
  <c r="D4" i="1"/>
  <c r="C5" i="1"/>
  <c r="D5" i="1"/>
  <c r="C6" i="1"/>
  <c r="D6" i="1"/>
  <c r="C7" i="1"/>
  <c r="D7" i="1"/>
  <c r="C8" i="1"/>
  <c r="D8" i="1"/>
  <c r="C9" i="1"/>
  <c r="D9" i="1"/>
  <c r="C10" i="1"/>
  <c r="D10" i="1"/>
  <c r="C11" i="1"/>
  <c r="D11" i="1"/>
  <c r="C12" i="1"/>
  <c r="D12" i="1"/>
  <c r="C13" i="1"/>
  <c r="D13" i="1"/>
  <c r="D2" i="1"/>
  <c r="C2" i="1"/>
  <c r="D15" i="2" l="1"/>
  <c r="Q2" i="2" s="1"/>
  <c r="H15" i="3"/>
  <c r="Q15" i="3" s="1"/>
  <c r="Q16" i="3" s="1"/>
  <c r="M3" i="2"/>
  <c r="O1" i="2"/>
  <c r="N2" i="2"/>
  <c r="N3" i="2"/>
  <c r="O2" i="2"/>
  <c r="D15" i="1"/>
  <c r="P1" i="1" s="1"/>
  <c r="C15" i="1"/>
  <c r="N1" i="1" s="1"/>
  <c r="M4" i="1" s="1" a="1"/>
  <c r="M5" i="1" s="1"/>
  <c r="N1" i="2"/>
  <c r="M2" i="2"/>
  <c r="I15" i="3"/>
  <c r="M5" i="2" a="1"/>
  <c r="M5" i="2" s="1"/>
  <c r="N15" i="3" l="1"/>
  <c r="N5" i="1"/>
  <c r="N4" i="1"/>
  <c r="M4" i="1"/>
  <c r="P4" i="1" a="1"/>
  <c r="P5" i="1" s="1"/>
  <c r="M6" i="2"/>
  <c r="O7" i="2"/>
  <c r="N5" i="2"/>
  <c r="N6" i="2"/>
  <c r="O6" i="2"/>
  <c r="M7" i="2"/>
  <c r="O5" i="2"/>
  <c r="N7" i="2"/>
  <c r="Q5" i="2" l="1" a="1"/>
  <c r="Q6" i="2" s="1"/>
  <c r="P4" i="1"/>
  <c r="E2" i="1" s="1"/>
  <c r="E6" i="1"/>
  <c r="F6" i="1" s="1"/>
  <c r="E12" i="1"/>
  <c r="F12" i="1" s="1"/>
  <c r="E13" i="1"/>
  <c r="F13" i="1" s="1"/>
  <c r="E9" i="1"/>
  <c r="F9" i="1" s="1"/>
  <c r="E3" i="1"/>
  <c r="F3" i="1" s="1"/>
  <c r="E8" i="1"/>
  <c r="F8" i="1" s="1"/>
  <c r="E5" i="1"/>
  <c r="F5" i="1" s="1"/>
  <c r="E7" i="1"/>
  <c r="F7" i="1" s="1"/>
  <c r="E4" i="1"/>
  <c r="F4" i="1" s="1"/>
  <c r="E10" i="1"/>
  <c r="F10" i="1" s="1"/>
  <c r="E11" i="1" l="1"/>
  <c r="F11" i="1" s="1"/>
  <c r="Q5" i="2"/>
  <c r="Q7" i="2"/>
  <c r="G11" i="1"/>
  <c r="H11" i="1"/>
  <c r="G5" i="1"/>
  <c r="H5" i="1"/>
  <c r="G3" i="1"/>
  <c r="G10" i="1"/>
  <c r="H10" i="1"/>
  <c r="G7" i="1"/>
  <c r="H7" i="1"/>
  <c r="G13" i="1"/>
  <c r="H13" i="1"/>
  <c r="G8" i="1"/>
  <c r="H8" i="1"/>
  <c r="G4" i="1"/>
  <c r="H4" i="1"/>
  <c r="G9" i="1"/>
  <c r="H9" i="1"/>
  <c r="G12" i="1"/>
  <c r="H12" i="1"/>
  <c r="G6" i="1"/>
  <c r="H6" i="1"/>
  <c r="F2" i="1"/>
  <c r="E15" i="1"/>
  <c r="H3" i="2"/>
  <c r="I3" i="2" s="1"/>
  <c r="H13" i="2"/>
  <c r="I13" i="2" s="1"/>
  <c r="H4" i="2"/>
  <c r="I4" i="2" s="1"/>
  <c r="H5" i="2"/>
  <c r="I5" i="2" s="1"/>
  <c r="H6" i="2"/>
  <c r="I6" i="2" s="1"/>
  <c r="H10" i="2"/>
  <c r="I10" i="2" s="1"/>
  <c r="H7" i="2"/>
  <c r="I7" i="2" s="1"/>
  <c r="H11" i="2"/>
  <c r="I11" i="2" s="1"/>
  <c r="H8" i="2"/>
  <c r="I8" i="2" s="1"/>
  <c r="H9" i="2"/>
  <c r="I9" i="2" s="1"/>
  <c r="H12" i="2" l="1"/>
  <c r="I12" i="2" s="1"/>
  <c r="H3" i="1"/>
  <c r="H15" i="1" s="1"/>
  <c r="F15" i="1"/>
  <c r="Q14" i="1" s="1"/>
  <c r="H2" i="2"/>
  <c r="I2" i="2" s="1"/>
  <c r="K8" i="2"/>
  <c r="J8" i="2"/>
  <c r="K9" i="2"/>
  <c r="J9" i="2"/>
  <c r="K7" i="2"/>
  <c r="J7" i="2"/>
  <c r="K4" i="2"/>
  <c r="J4" i="2"/>
  <c r="K6" i="2"/>
  <c r="J6" i="2"/>
  <c r="K13" i="2"/>
  <c r="J13" i="2"/>
  <c r="K12" i="2"/>
  <c r="J12" i="2"/>
  <c r="K10" i="2"/>
  <c r="J10" i="2"/>
  <c r="K5" i="2"/>
  <c r="J5" i="2"/>
  <c r="K3" i="2"/>
  <c r="J3" i="2"/>
  <c r="K11" i="2"/>
  <c r="J11" i="2"/>
  <c r="G2" i="1"/>
  <c r="G15" i="1" s="1"/>
  <c r="N15" i="1"/>
  <c r="J2" i="2" l="1"/>
  <c r="I15" i="2"/>
  <c r="Q15" i="2" s="1"/>
  <c r="J15" i="2"/>
  <c r="K15" i="2"/>
  <c r="N15" i="2" s="1"/>
</calcChain>
</file>

<file path=xl/sharedStrings.xml><?xml version="1.0" encoding="utf-8"?>
<sst xmlns="http://schemas.openxmlformats.org/spreadsheetml/2006/main" count="61" uniqueCount="31">
  <si>
    <t>x</t>
  </si>
  <si>
    <t>y</t>
  </si>
  <si>
    <t>x^2</t>
  </si>
  <si>
    <t>xy</t>
  </si>
  <si>
    <t>x^3</t>
  </si>
  <si>
    <t>x^4</t>
  </si>
  <si>
    <t>a1=</t>
  </si>
  <si>
    <t>a2=</t>
  </si>
  <si>
    <t>y лин</t>
  </si>
  <si>
    <t>ε</t>
  </si>
  <si>
    <r>
      <rPr>
        <sz val="11"/>
        <color theme="1"/>
        <rFont val="Calibri"/>
        <family val="2"/>
        <charset val="204"/>
      </rPr>
      <t>ε</t>
    </r>
    <r>
      <rPr>
        <sz val="11"/>
        <color theme="1"/>
        <rFont val="Calibri"/>
        <family val="2"/>
      </rPr>
      <t>^2</t>
    </r>
  </si>
  <si>
    <t>x^2*y</t>
  </si>
  <si>
    <t>a3=</t>
  </si>
  <si>
    <t>y кв</t>
  </si>
  <si>
    <t>(ei-ei-1)^2</t>
  </si>
  <si>
    <t>d=</t>
  </si>
  <si>
    <t>k=</t>
  </si>
  <si>
    <t>n=</t>
  </si>
  <si>
    <t>d1=</t>
  </si>
  <si>
    <t>d2=</t>
  </si>
  <si>
    <t>xlny</t>
  </si>
  <si>
    <t>lny</t>
  </si>
  <si>
    <t>y эксп</t>
  </si>
  <si>
    <t>с=</t>
  </si>
  <si>
    <t>ε сред=</t>
  </si>
  <si>
    <r>
      <t>S_</t>
    </r>
    <r>
      <rPr>
        <sz val="11"/>
        <color theme="1"/>
        <rFont val="Calibri"/>
        <family val="2"/>
        <charset val="204"/>
      </rPr>
      <t>ε</t>
    </r>
    <r>
      <rPr>
        <sz val="11"/>
        <color theme="1"/>
        <rFont val="Calibri"/>
        <family val="2"/>
      </rPr>
      <t>=</t>
    </r>
  </si>
  <si>
    <t>t=</t>
  </si>
  <si>
    <t>t_табл=</t>
  </si>
  <si>
    <r>
      <t xml:space="preserve">Т.к. </t>
    </r>
    <r>
      <rPr>
        <sz val="11"/>
        <color theme="1"/>
        <rFont val="Calibri"/>
        <family val="2"/>
        <charset val="204"/>
      </rPr>
      <t>ε_сред</t>
    </r>
    <r>
      <rPr>
        <sz val="11"/>
        <color theme="1"/>
        <rFont val="Times New Roman"/>
        <family val="1"/>
        <charset val="204"/>
      </rPr>
      <t>≈</t>
    </r>
    <r>
      <rPr>
        <sz val="11"/>
        <color theme="1"/>
        <rFont val="Calibri"/>
        <family val="2"/>
      </rPr>
      <t>0, то модель адекватна</t>
    </r>
  </si>
  <si>
    <r>
      <t xml:space="preserve">Т.к. </t>
    </r>
    <r>
      <rPr>
        <sz val="11"/>
        <color theme="1"/>
        <rFont val="Calibri"/>
        <family val="2"/>
        <charset val="204"/>
      </rPr>
      <t>ε</t>
    </r>
    <r>
      <rPr>
        <sz val="11"/>
        <color theme="1"/>
        <rFont val="Times New Roman"/>
        <family val="1"/>
        <charset val="204"/>
      </rPr>
      <t>≠</t>
    </r>
    <r>
      <rPr>
        <sz val="11"/>
        <color theme="1"/>
        <rFont val="Calibri"/>
        <family val="2"/>
      </rPr>
      <t>0, то определяем t-критерий</t>
    </r>
  </si>
  <si>
    <t>Т.к. t&lt;t_табл, то модель адекватна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</si>
</sst>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sz val="11"/>
      <color theme="1"/>
      <name val="Calibri"/>
      <family val="2"/>
    </font>
    <font>
      <sz val="11"/>
      <color theme="1"/>
      <name val="Symbol"/>
      <family val="1"/>
      <charset val="2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right"/>
    </xf>
    <xf numFmtId="0" fontId="0" fillId="0" borderId="0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Border="1"/>
    <xf numFmtId="0" fontId="3" fillId="0" borderId="0" xfId="0" applyFont="1"/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Лист1!$B$1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Лист1!$A$2:$A$13</c:f>
              <c:numCache>
                <c:formatCode>General</c:formatCode>
                <c:ptCount val="12"/>
                <c:pt idx="0">
                  <c:v>2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9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15</c:v>
                </c:pt>
                <c:pt idx="10">
                  <c:v>16</c:v>
                </c:pt>
                <c:pt idx="11">
                  <c:v>18</c:v>
                </c:pt>
              </c:numCache>
            </c:numRef>
          </c:xVal>
          <c:yVal>
            <c:numRef>
              <c:f>Лист1!$B$2:$B$13</c:f>
              <c:numCache>
                <c:formatCode>General</c:formatCode>
                <c:ptCount val="12"/>
                <c:pt idx="0">
                  <c:v>11</c:v>
                </c:pt>
                <c:pt idx="1">
                  <c:v>18</c:v>
                </c:pt>
                <c:pt idx="2">
                  <c:v>20</c:v>
                </c:pt>
                <c:pt idx="3">
                  <c:v>31</c:v>
                </c:pt>
                <c:pt idx="4">
                  <c:v>40</c:v>
                </c:pt>
                <c:pt idx="5">
                  <c:v>44</c:v>
                </c:pt>
                <c:pt idx="6">
                  <c:v>56</c:v>
                </c:pt>
                <c:pt idx="7">
                  <c:v>62</c:v>
                </c:pt>
                <c:pt idx="8">
                  <c:v>67</c:v>
                </c:pt>
                <c:pt idx="9">
                  <c:v>70</c:v>
                </c:pt>
                <c:pt idx="10">
                  <c:v>76</c:v>
                </c:pt>
                <c:pt idx="11">
                  <c:v>78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D1E-49FA-80E4-14C79E502EF6}"/>
            </c:ext>
          </c:extLst>
        </c:ser>
        <c:ser>
          <c:idx val="1"/>
          <c:order val="1"/>
          <c:tx>
            <c:strRef>
              <c:f>Лист1!$E$1</c:f>
              <c:strCache>
                <c:ptCount val="1"/>
                <c:pt idx="0">
                  <c:v>y лин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Лист1!$A$2:$A$13</c:f>
              <c:numCache>
                <c:formatCode>General</c:formatCode>
                <c:ptCount val="12"/>
                <c:pt idx="0">
                  <c:v>2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9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15</c:v>
                </c:pt>
                <c:pt idx="10">
                  <c:v>16</c:v>
                </c:pt>
                <c:pt idx="11">
                  <c:v>18</c:v>
                </c:pt>
              </c:numCache>
            </c:numRef>
          </c:xVal>
          <c:yVal>
            <c:numRef>
              <c:f>Лист1!$E$2:$E$13</c:f>
              <c:numCache>
                <c:formatCode>General</c:formatCode>
                <c:ptCount val="12"/>
                <c:pt idx="0">
                  <c:v>11.218484937116131</c:v>
                </c:pt>
                <c:pt idx="1">
                  <c:v>20.447499268792058</c:v>
                </c:pt>
                <c:pt idx="2">
                  <c:v>25.062006434630021</c:v>
                </c:pt>
                <c:pt idx="3">
                  <c:v>29.676513600467985</c:v>
                </c:pt>
                <c:pt idx="4">
                  <c:v>38.905527932143912</c:v>
                </c:pt>
                <c:pt idx="5">
                  <c:v>43.520035097981875</c:v>
                </c:pt>
                <c:pt idx="6">
                  <c:v>52.749049429657802</c:v>
                </c:pt>
                <c:pt idx="7">
                  <c:v>57.363556595495766</c:v>
                </c:pt>
                <c:pt idx="8">
                  <c:v>61.978063761333729</c:v>
                </c:pt>
                <c:pt idx="9">
                  <c:v>71.207078093009656</c:v>
                </c:pt>
                <c:pt idx="10">
                  <c:v>75.82158525884762</c:v>
                </c:pt>
                <c:pt idx="11">
                  <c:v>85.050599590523547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D1E-49FA-80E4-14C79E502E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3705416"/>
        <c:axId val="373706592"/>
      </c:scatterChart>
      <c:valAx>
        <c:axId val="373705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3706592"/>
        <c:crosses val="autoZero"/>
        <c:crossBetween val="midCat"/>
      </c:valAx>
      <c:valAx>
        <c:axId val="373706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37054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4.4382088602561043E-2"/>
          <c:y val="0.12795168594232706"/>
          <c:w val="0.92014316392269146"/>
          <c:h val="0.71310608182238722"/>
        </c:manualLayout>
      </c:layout>
      <c:scatterChart>
        <c:scatterStyle val="smoothMarker"/>
        <c:varyColors val="0"/>
        <c:ser>
          <c:idx val="0"/>
          <c:order val="0"/>
          <c:tx>
            <c:strRef>
              <c:f>Лист2!$B$1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Лист2!$A$2:$A$13</c:f>
              <c:numCache>
                <c:formatCode>General</c:formatCode>
                <c:ptCount val="12"/>
                <c:pt idx="0">
                  <c:v>2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9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15</c:v>
                </c:pt>
                <c:pt idx="10">
                  <c:v>16</c:v>
                </c:pt>
                <c:pt idx="11">
                  <c:v>18</c:v>
                </c:pt>
              </c:numCache>
            </c:numRef>
          </c:xVal>
          <c:yVal>
            <c:numRef>
              <c:f>Лист2!$B$2:$B$13</c:f>
              <c:numCache>
                <c:formatCode>General</c:formatCode>
                <c:ptCount val="12"/>
                <c:pt idx="0">
                  <c:v>11</c:v>
                </c:pt>
                <c:pt idx="1">
                  <c:v>18</c:v>
                </c:pt>
                <c:pt idx="2">
                  <c:v>20</c:v>
                </c:pt>
                <c:pt idx="3">
                  <c:v>31</c:v>
                </c:pt>
                <c:pt idx="4">
                  <c:v>40</c:v>
                </c:pt>
                <c:pt idx="5">
                  <c:v>44</c:v>
                </c:pt>
                <c:pt idx="6">
                  <c:v>56</c:v>
                </c:pt>
                <c:pt idx="7">
                  <c:v>62</c:v>
                </c:pt>
                <c:pt idx="8">
                  <c:v>67</c:v>
                </c:pt>
                <c:pt idx="9">
                  <c:v>70</c:v>
                </c:pt>
                <c:pt idx="10">
                  <c:v>76</c:v>
                </c:pt>
                <c:pt idx="11">
                  <c:v>78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F8D-4B6D-86B5-AF03C80CF7A4}"/>
            </c:ext>
          </c:extLst>
        </c:ser>
        <c:ser>
          <c:idx val="1"/>
          <c:order val="1"/>
          <c:tx>
            <c:strRef>
              <c:f>Лист2!$H$1</c:f>
              <c:strCache>
                <c:ptCount val="1"/>
                <c:pt idx="0">
                  <c:v>y кв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Лист2!$A$2:$A$13</c:f>
              <c:numCache>
                <c:formatCode>General</c:formatCode>
                <c:ptCount val="12"/>
                <c:pt idx="0">
                  <c:v>2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9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15</c:v>
                </c:pt>
                <c:pt idx="10">
                  <c:v>16</c:v>
                </c:pt>
                <c:pt idx="11">
                  <c:v>18</c:v>
                </c:pt>
              </c:numCache>
            </c:numRef>
          </c:xVal>
          <c:yVal>
            <c:numRef>
              <c:f>Лист2!$H$2:$H$13</c:f>
              <c:numCache>
                <c:formatCode>General</c:formatCode>
                <c:ptCount val="12"/>
                <c:pt idx="0">
                  <c:v>6.897380932511382</c:v>
                </c:pt>
                <c:pt idx="1">
                  <c:v>19.150052583963259</c:v>
                </c:pt>
                <c:pt idx="2">
                  <c:v>24.951345406262615</c:v>
                </c:pt>
                <c:pt idx="3">
                  <c:v>30.535942892944249</c:v>
                </c:pt>
                <c:pt idx="4">
                  <c:v>41.055051859454352</c:v>
                </c:pt>
                <c:pt idx="5">
                  <c:v>45.989563339282824</c:v>
                </c:pt>
                <c:pt idx="6">
                  <c:v>55.208500292086597</c:v>
                </c:pt>
                <c:pt idx="7">
                  <c:v>59.492925765061898</c:v>
                </c:pt>
                <c:pt idx="8">
                  <c:v>63.560655902419484</c:v>
                </c:pt>
                <c:pt idx="9">
                  <c:v>71.046030170281483</c:v>
                </c:pt>
                <c:pt idx="10">
                  <c:v>74.463674300785897</c:v>
                </c:pt>
                <c:pt idx="11">
                  <c:v>80.648876554941566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F8D-4B6D-86B5-AF03C80CF7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3707376"/>
        <c:axId val="373707768"/>
      </c:scatterChart>
      <c:valAx>
        <c:axId val="373707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3707768"/>
        <c:crosses val="autoZero"/>
        <c:crossBetween val="midCat"/>
      </c:valAx>
      <c:valAx>
        <c:axId val="373707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37073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Лист3!$B$1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Лист3!$A$2:$A$13</c:f>
              <c:numCache>
                <c:formatCode>General</c:formatCode>
                <c:ptCount val="12"/>
                <c:pt idx="0">
                  <c:v>2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9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15</c:v>
                </c:pt>
                <c:pt idx="10">
                  <c:v>16</c:v>
                </c:pt>
                <c:pt idx="11">
                  <c:v>18</c:v>
                </c:pt>
              </c:numCache>
            </c:numRef>
          </c:xVal>
          <c:yVal>
            <c:numRef>
              <c:f>Лист3!$B$2:$B$13</c:f>
              <c:numCache>
                <c:formatCode>General</c:formatCode>
                <c:ptCount val="12"/>
                <c:pt idx="0">
                  <c:v>11</c:v>
                </c:pt>
                <c:pt idx="1">
                  <c:v>18</c:v>
                </c:pt>
                <c:pt idx="2">
                  <c:v>20</c:v>
                </c:pt>
                <c:pt idx="3">
                  <c:v>31</c:v>
                </c:pt>
                <c:pt idx="4">
                  <c:v>40</c:v>
                </c:pt>
                <c:pt idx="5">
                  <c:v>44</c:v>
                </c:pt>
                <c:pt idx="6">
                  <c:v>56</c:v>
                </c:pt>
                <c:pt idx="7">
                  <c:v>62</c:v>
                </c:pt>
                <c:pt idx="8">
                  <c:v>67</c:v>
                </c:pt>
                <c:pt idx="9">
                  <c:v>70</c:v>
                </c:pt>
                <c:pt idx="10">
                  <c:v>76</c:v>
                </c:pt>
                <c:pt idx="11">
                  <c:v>78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17C-4BDE-A265-E798AE7B0846}"/>
            </c:ext>
          </c:extLst>
        </c:ser>
        <c:ser>
          <c:idx val="1"/>
          <c:order val="1"/>
          <c:tx>
            <c:strRef>
              <c:f>Лист3!$F$1</c:f>
              <c:strCache>
                <c:ptCount val="1"/>
                <c:pt idx="0">
                  <c:v>y эксп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Лист3!$A$2:$A$13</c:f>
              <c:numCache>
                <c:formatCode>General</c:formatCode>
                <c:ptCount val="12"/>
                <c:pt idx="0">
                  <c:v>2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8</c:v>
                </c:pt>
                <c:pt idx="5">
                  <c:v>9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15</c:v>
                </c:pt>
                <c:pt idx="10">
                  <c:v>16</c:v>
                </c:pt>
                <c:pt idx="11">
                  <c:v>18</c:v>
                </c:pt>
              </c:numCache>
            </c:numRef>
          </c:xVal>
          <c:yVal>
            <c:numRef>
              <c:f>Лист3!$F$2:$F$13</c:f>
              <c:numCache>
                <c:formatCode>General</c:formatCode>
                <c:ptCount val="12"/>
                <c:pt idx="0">
                  <c:v>15.713697811941383</c:v>
                </c:pt>
                <c:pt idx="1">
                  <c:v>19.988552015187704</c:v>
                </c:pt>
                <c:pt idx="2">
                  <c:v>22.544094875593721</c:v>
                </c:pt>
                <c:pt idx="3">
                  <c:v>25.426364719845793</c:v>
                </c:pt>
                <c:pt idx="4">
                  <c:v>32.343514546496166</c:v>
                </c:pt>
                <c:pt idx="5">
                  <c:v>36.478643375084317</c:v>
                </c:pt>
                <c:pt idx="6">
                  <c:v>46.402525317258224</c:v>
                </c:pt>
                <c:pt idx="7">
                  <c:v>52.335103234319277</c:v>
                </c:pt>
                <c:pt idx="8">
                  <c:v>59.026163162895138</c:v>
                </c:pt>
                <c:pt idx="9">
                  <c:v>75.084015663192829</c:v>
                </c:pt>
                <c:pt idx="10">
                  <c:v>84.683531426660409</c:v>
                </c:pt>
                <c:pt idx="11">
                  <c:v>107.72137742557591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17C-4BDE-A265-E798AE7B08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7003848"/>
        <c:axId val="357010904"/>
      </c:scatterChart>
      <c:valAx>
        <c:axId val="357003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57010904"/>
        <c:crosses val="autoZero"/>
        <c:crossBetween val="midCat"/>
      </c:valAx>
      <c:valAx>
        <c:axId val="357010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570038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</xdr:row>
      <xdr:rowOff>71437</xdr:rowOff>
    </xdr:from>
    <xdr:to>
      <xdr:col>11</xdr:col>
      <xdr:colOff>114300</xdr:colOff>
      <xdr:row>36</xdr:row>
      <xdr:rowOff>9525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FE84F1C-B050-427F-8E9D-79D531FE46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13</xdr:col>
      <xdr:colOff>9525</xdr:colOff>
      <xdr:row>7</xdr:row>
      <xdr:rowOff>4762</xdr:rowOff>
    </xdr:from>
    <xdr:ext cx="107093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726FD334-A1FE-44DB-A321-A1EA4E23C8F5}"/>
                </a:ext>
              </a:extLst>
            </xdr:cNvPr>
            <xdr:cNvSpPr txBox="1"/>
          </xdr:nvSpPr>
          <xdr:spPr>
            <a:xfrm>
              <a:off x="8172450" y="1338262"/>
              <a:ext cx="107093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𝑦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=1,99+4,61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𝑥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726FD334-A1FE-44DB-A321-A1EA4E23C8F5}"/>
                </a:ext>
              </a:extLst>
            </xdr:cNvPr>
            <xdr:cNvSpPr txBox="1"/>
          </xdr:nvSpPr>
          <xdr:spPr>
            <a:xfrm>
              <a:off x="8172450" y="1338262"/>
              <a:ext cx="107093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𝑦=1,99+4,61𝑥</a:t>
              </a:r>
              <a:endParaRPr lang="ru-RU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28574</xdr:colOff>
      <xdr:row>15</xdr:row>
      <xdr:rowOff>138111</xdr:rowOff>
    </xdr:from>
    <xdr:to>
      <xdr:col>10</xdr:col>
      <xdr:colOff>609599</xdr:colOff>
      <xdr:row>35</xdr:row>
      <xdr:rowOff>171450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1A29D33B-88B8-4734-993F-5121BFA231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13</xdr:col>
      <xdr:colOff>342900</xdr:colOff>
      <xdr:row>8</xdr:row>
      <xdr:rowOff>23812</xdr:rowOff>
    </xdr:from>
    <xdr:ext cx="1755930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93476C80-5A18-437A-8BEF-516D04666309}"/>
                </a:ext>
              </a:extLst>
            </xdr:cNvPr>
            <xdr:cNvSpPr txBox="1"/>
          </xdr:nvSpPr>
          <xdr:spPr>
            <a:xfrm>
              <a:off x="8515350" y="1547812"/>
              <a:ext cx="1755930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𝑦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=−6,22+6,78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−0,11</m:t>
                    </m:r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93476C80-5A18-437A-8BEF-516D04666309}"/>
                </a:ext>
              </a:extLst>
            </xdr:cNvPr>
            <xdr:cNvSpPr txBox="1"/>
          </xdr:nvSpPr>
          <xdr:spPr>
            <a:xfrm>
              <a:off x="8515350" y="1547812"/>
              <a:ext cx="1755930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𝑦=−6,22+6,78𝑥−0,11𝑥^2</a:t>
              </a:r>
              <a:endParaRPr lang="ru-RU" sz="1100"/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16</xdr:row>
      <xdr:rowOff>90486</xdr:rowOff>
    </xdr:from>
    <xdr:to>
      <xdr:col>12</xdr:col>
      <xdr:colOff>152400</xdr:colOff>
      <xdr:row>36</xdr:row>
      <xdr:rowOff>133349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15</xdr:col>
      <xdr:colOff>66675</xdr:colOff>
      <xdr:row>8</xdr:row>
      <xdr:rowOff>23812</xdr:rowOff>
    </xdr:from>
    <xdr:ext cx="985078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7072F9DF-2949-4C03-99AF-963CE25F9602}"/>
                </a:ext>
              </a:extLst>
            </xdr:cNvPr>
            <xdr:cNvSpPr txBox="1"/>
          </xdr:nvSpPr>
          <xdr:spPr>
            <a:xfrm>
              <a:off x="9448800" y="1547812"/>
              <a:ext cx="985078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𝑦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=12,35</m:t>
                    </m:r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0,12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sup>
                    </m:sSup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7072F9DF-2949-4C03-99AF-963CE25F9602}"/>
                </a:ext>
              </a:extLst>
            </xdr:cNvPr>
            <xdr:cNvSpPr txBox="1"/>
          </xdr:nvSpPr>
          <xdr:spPr>
            <a:xfrm>
              <a:off x="9448800" y="1547812"/>
              <a:ext cx="985078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𝑦=12,35𝑒^0,12𝑥</a:t>
              </a:r>
              <a:endParaRPr lang="ru-RU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"/>
  <sheetViews>
    <sheetView tabSelected="1" workbookViewId="0">
      <selection activeCell="O22" sqref="O22"/>
    </sheetView>
  </sheetViews>
  <sheetFormatPr defaultRowHeight="15" x14ac:dyDescent="0.25"/>
  <cols>
    <col min="6" max="6" width="12.7109375" bestFit="1" customWidth="1"/>
    <col min="14" max="14" width="12.7109375" bestFit="1" customWidth="1"/>
    <col min="17" max="17" width="12.7109375" bestFit="1" customWidth="1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8</v>
      </c>
      <c r="F1" s="6" t="s">
        <v>9</v>
      </c>
      <c r="G1" s="6" t="s">
        <v>10</v>
      </c>
      <c r="H1" s="2" t="s">
        <v>14</v>
      </c>
      <c r="I1" s="2"/>
      <c r="M1">
        <f>A15</f>
        <v>119</v>
      </c>
      <c r="N1">
        <f>C15</f>
        <v>1465</v>
      </c>
      <c r="P1">
        <f>D15</f>
        <v>6997</v>
      </c>
    </row>
    <row r="2" spans="1:19" x14ac:dyDescent="0.25">
      <c r="A2" s="2">
        <v>2</v>
      </c>
      <c r="B2" s="2">
        <v>11</v>
      </c>
      <c r="C2" s="2">
        <f>A2^2</f>
        <v>4</v>
      </c>
      <c r="D2" s="2">
        <f>A2*B2</f>
        <v>22</v>
      </c>
      <c r="E2" s="2">
        <f>$P$4+$P$5*A2</f>
        <v>11.218484937116131</v>
      </c>
      <c r="F2" s="2">
        <f>B2-E2</f>
        <v>-0.2184849371161306</v>
      </c>
      <c r="G2" s="2">
        <f>F2^2</f>
        <v>4.7735667746639537E-2</v>
      </c>
      <c r="H2" s="2"/>
      <c r="I2" s="2"/>
      <c r="M2">
        <v>12</v>
      </c>
      <c r="N2">
        <f>A15</f>
        <v>119</v>
      </c>
      <c r="P2">
        <f>B15</f>
        <v>573</v>
      </c>
    </row>
    <row r="3" spans="1:19" x14ac:dyDescent="0.25">
      <c r="A3" s="2">
        <v>4</v>
      </c>
      <c r="B3" s="2">
        <v>18</v>
      </c>
      <c r="C3" s="2">
        <f t="shared" ref="C3:C14" si="0">A3^2</f>
        <v>16</v>
      </c>
      <c r="D3" s="2">
        <f t="shared" ref="D3:D13" si="1">A3*B3</f>
        <v>72</v>
      </c>
      <c r="E3" s="2">
        <f t="shared" ref="E3:E13" si="2">$P$4+$P$5*A3</f>
        <v>20.447499268792058</v>
      </c>
      <c r="F3" s="2">
        <f t="shared" ref="F3:F13" si="3">B3-E3</f>
        <v>-2.4474992687920576</v>
      </c>
      <c r="G3" s="2">
        <f t="shared" ref="G3:G13" si="4">F3^2</f>
        <v>5.9902526707376564</v>
      </c>
      <c r="H3" s="2">
        <f>(F3-F2)^2</f>
        <v>4.9685048908166793</v>
      </c>
      <c r="I3" s="2"/>
    </row>
    <row r="4" spans="1:19" x14ac:dyDescent="0.25">
      <c r="A4" s="2">
        <v>5</v>
      </c>
      <c r="B4" s="2">
        <v>20</v>
      </c>
      <c r="C4" s="2">
        <f t="shared" si="0"/>
        <v>25</v>
      </c>
      <c r="D4" s="2">
        <f t="shared" si="1"/>
        <v>100</v>
      </c>
      <c r="E4" s="2">
        <f t="shared" si="2"/>
        <v>25.062006434630021</v>
      </c>
      <c r="F4" s="2">
        <f t="shared" si="3"/>
        <v>-5.0620064346300211</v>
      </c>
      <c r="G4" s="2">
        <f t="shared" si="4"/>
        <v>25.623909144235739</v>
      </c>
      <c r="H4" s="2">
        <f t="shared" ref="H4:H13" si="5">(F4-F3)^2</f>
        <v>6.8356477202180601</v>
      </c>
      <c r="I4" s="2"/>
      <c r="M4">
        <f t="array" ref="M4:N5">MINVERSE(M1:N2)</f>
        <v>-3.4805498683825681E-2</v>
      </c>
      <c r="N4">
        <v>0.42848786194793803</v>
      </c>
      <c r="O4" s="4" t="s">
        <v>6</v>
      </c>
      <c r="P4">
        <f t="array" ref="P4:P5">MMULT(M4:N5,P1:P2)</f>
        <v>1.9894706054402036</v>
      </c>
    </row>
    <row r="5" spans="1:19" x14ac:dyDescent="0.25">
      <c r="A5" s="2">
        <v>6</v>
      </c>
      <c r="B5" s="2">
        <v>31</v>
      </c>
      <c r="C5" s="2">
        <f t="shared" si="0"/>
        <v>36</v>
      </c>
      <c r="D5" s="2">
        <f t="shared" si="1"/>
        <v>186</v>
      </c>
      <c r="E5" s="2">
        <f t="shared" si="2"/>
        <v>29.676513600467985</v>
      </c>
      <c r="F5" s="2">
        <f t="shared" si="3"/>
        <v>1.3234863995320154</v>
      </c>
      <c r="G5" s="2">
        <f t="shared" si="4"/>
        <v>1.7516162497462175</v>
      </c>
      <c r="H5" s="2">
        <f t="shared" si="5"/>
        <v>40.77451873513472</v>
      </c>
      <c r="I5" s="2"/>
      <c r="M5">
        <v>3.5097981866042704E-3</v>
      </c>
      <c r="N5">
        <v>-3.4805498683825681E-2</v>
      </c>
      <c r="O5" s="4" t="s">
        <v>7</v>
      </c>
      <c r="P5">
        <v>4.6145071658379635</v>
      </c>
    </row>
    <row r="6" spans="1:19" x14ac:dyDescent="0.25">
      <c r="A6" s="2">
        <v>8</v>
      </c>
      <c r="B6" s="2">
        <v>40</v>
      </c>
      <c r="C6" s="2">
        <f t="shared" si="0"/>
        <v>64</v>
      </c>
      <c r="D6" s="2">
        <f t="shared" si="1"/>
        <v>320</v>
      </c>
      <c r="E6" s="2">
        <f t="shared" si="2"/>
        <v>38.905527932143912</v>
      </c>
      <c r="F6" s="2">
        <f t="shared" si="3"/>
        <v>1.0944720678560884</v>
      </c>
      <c r="G6" s="2">
        <f t="shared" si="4"/>
        <v>1.1978691073171821</v>
      </c>
      <c r="H6" s="2">
        <f t="shared" si="5"/>
        <v>5.2447564112971502E-2</v>
      </c>
      <c r="I6" s="2"/>
    </row>
    <row r="7" spans="1:19" x14ac:dyDescent="0.25">
      <c r="A7" s="2">
        <v>9</v>
      </c>
      <c r="B7" s="2">
        <v>44</v>
      </c>
      <c r="C7" s="2">
        <f t="shared" si="0"/>
        <v>81</v>
      </c>
      <c r="D7" s="2">
        <f t="shared" si="1"/>
        <v>396</v>
      </c>
      <c r="E7" s="2">
        <f t="shared" si="2"/>
        <v>43.520035097981875</v>
      </c>
      <c r="F7" s="2">
        <f t="shared" si="3"/>
        <v>0.47996490201812492</v>
      </c>
      <c r="G7" s="2">
        <f t="shared" si="4"/>
        <v>0.23036630716926826</v>
      </c>
      <c r="H7" s="2">
        <f t="shared" si="5"/>
        <v>0.37761905686620639</v>
      </c>
      <c r="I7" s="2"/>
    </row>
    <row r="8" spans="1:19" x14ac:dyDescent="0.25">
      <c r="A8" s="2">
        <v>11</v>
      </c>
      <c r="B8" s="2">
        <v>56</v>
      </c>
      <c r="C8" s="2">
        <f t="shared" si="0"/>
        <v>121</v>
      </c>
      <c r="D8" s="2">
        <f t="shared" si="1"/>
        <v>616</v>
      </c>
      <c r="E8" s="2">
        <f t="shared" si="2"/>
        <v>52.749049429657802</v>
      </c>
      <c r="F8" s="2">
        <f t="shared" si="3"/>
        <v>3.2509505703421979</v>
      </c>
      <c r="G8" s="2">
        <f t="shared" si="4"/>
        <v>10.568679610808262</v>
      </c>
      <c r="H8" s="2">
        <f t="shared" si="5"/>
        <v>7.6783615740574094</v>
      </c>
      <c r="I8" s="2"/>
    </row>
    <row r="9" spans="1:19" x14ac:dyDescent="0.25">
      <c r="A9" s="2">
        <v>12</v>
      </c>
      <c r="B9" s="2">
        <v>62</v>
      </c>
      <c r="C9" s="2">
        <f t="shared" si="0"/>
        <v>144</v>
      </c>
      <c r="D9" s="2">
        <f t="shared" si="1"/>
        <v>744</v>
      </c>
      <c r="E9" s="2">
        <f t="shared" si="2"/>
        <v>57.363556595495766</v>
      </c>
      <c r="F9" s="2">
        <f t="shared" si="3"/>
        <v>4.6364434045042344</v>
      </c>
      <c r="G9" s="2">
        <f t="shared" si="4"/>
        <v>21.496607443170817</v>
      </c>
      <c r="H9" s="2">
        <f t="shared" si="5"/>
        <v>1.9195903935143523</v>
      </c>
      <c r="I9" s="2"/>
    </row>
    <row r="10" spans="1:19" x14ac:dyDescent="0.25">
      <c r="A10" s="2">
        <v>13</v>
      </c>
      <c r="B10" s="2">
        <v>67</v>
      </c>
      <c r="C10" s="2">
        <f t="shared" si="0"/>
        <v>169</v>
      </c>
      <c r="D10" s="2">
        <f t="shared" si="1"/>
        <v>871</v>
      </c>
      <c r="E10" s="2">
        <f t="shared" si="2"/>
        <v>61.978063761333729</v>
      </c>
      <c r="F10" s="2">
        <f t="shared" si="3"/>
        <v>5.0219362386662709</v>
      </c>
      <c r="G10" s="2">
        <f t="shared" si="4"/>
        <v>25.219843585229533</v>
      </c>
      <c r="H10" s="2">
        <f t="shared" si="5"/>
        <v>0.14860472519027937</v>
      </c>
      <c r="I10" s="2"/>
    </row>
    <row r="11" spans="1:19" x14ac:dyDescent="0.25">
      <c r="A11" s="2">
        <v>15</v>
      </c>
      <c r="B11" s="2">
        <v>70</v>
      </c>
      <c r="C11" s="2">
        <f t="shared" si="0"/>
        <v>225</v>
      </c>
      <c r="D11" s="2">
        <f t="shared" si="1"/>
        <v>1050</v>
      </c>
      <c r="E11" s="2">
        <f t="shared" si="2"/>
        <v>71.207078093009656</v>
      </c>
      <c r="F11" s="2">
        <f t="shared" si="3"/>
        <v>-1.2070780930096561</v>
      </c>
      <c r="G11" s="2">
        <f t="shared" si="4"/>
        <v>1.4570375226238279</v>
      </c>
      <c r="H11" s="2">
        <f t="shared" si="5"/>
        <v>38.800619544224098</v>
      </c>
      <c r="I11" s="2"/>
    </row>
    <row r="12" spans="1:19" x14ac:dyDescent="0.25">
      <c r="A12" s="2">
        <v>16</v>
      </c>
      <c r="B12" s="2">
        <v>76</v>
      </c>
      <c r="C12" s="2">
        <f t="shared" si="0"/>
        <v>256</v>
      </c>
      <c r="D12" s="2">
        <f t="shared" si="1"/>
        <v>1216</v>
      </c>
      <c r="E12" s="2">
        <f t="shared" si="2"/>
        <v>75.82158525884762</v>
      </c>
      <c r="F12" s="2">
        <f t="shared" si="3"/>
        <v>0.17841474115238043</v>
      </c>
      <c r="G12" s="2">
        <f t="shared" si="4"/>
        <v>3.1831819860470914E-2</v>
      </c>
      <c r="H12" s="2">
        <f t="shared" si="5"/>
        <v>1.9195903935143523</v>
      </c>
      <c r="I12" s="2"/>
      <c r="P12" s="4" t="s">
        <v>17</v>
      </c>
      <c r="Q12" s="10">
        <v>12</v>
      </c>
      <c r="R12" s="4" t="s">
        <v>18</v>
      </c>
      <c r="S12" s="10">
        <v>0.97</v>
      </c>
    </row>
    <row r="13" spans="1:19" x14ac:dyDescent="0.25">
      <c r="A13" s="2">
        <v>18</v>
      </c>
      <c r="B13" s="2">
        <v>78</v>
      </c>
      <c r="C13" s="2">
        <f t="shared" si="0"/>
        <v>324</v>
      </c>
      <c r="D13" s="2">
        <f t="shared" si="1"/>
        <v>1404</v>
      </c>
      <c r="E13" s="2">
        <f t="shared" si="2"/>
        <v>85.050599590523547</v>
      </c>
      <c r="F13" s="2">
        <f t="shared" si="3"/>
        <v>-7.0505995905235466</v>
      </c>
      <c r="G13" s="2">
        <f t="shared" si="4"/>
        <v>49.710954585890804</v>
      </c>
      <c r="H13" s="2">
        <f t="shared" si="5"/>
        <v>52.258648207575952</v>
      </c>
      <c r="I13" s="5"/>
      <c r="P13" s="4" t="s">
        <v>16</v>
      </c>
      <c r="Q13" s="10">
        <v>1</v>
      </c>
      <c r="R13" s="4" t="s">
        <v>19</v>
      </c>
      <c r="S13" s="10">
        <v>1.33</v>
      </c>
    </row>
    <row r="14" spans="1:19" x14ac:dyDescent="0.25">
      <c r="A14" s="5">
        <v>24</v>
      </c>
      <c r="B14" s="5"/>
      <c r="C14" s="5">
        <f t="shared" si="0"/>
        <v>576</v>
      </c>
      <c r="D14" s="5"/>
      <c r="E14" s="5"/>
      <c r="F14" s="5"/>
      <c r="G14" s="5"/>
      <c r="H14" s="5"/>
      <c r="I14" s="5"/>
      <c r="P14" s="11" t="s">
        <v>24</v>
      </c>
      <c r="Q14" s="10">
        <f>F15/Q12</f>
        <v>-8.2896652505345027E-15</v>
      </c>
      <c r="R14" t="s">
        <v>28</v>
      </c>
    </row>
    <row r="15" spans="1:19" x14ac:dyDescent="0.25">
      <c r="A15" s="3">
        <f>SUM(A2:A13)</f>
        <v>119</v>
      </c>
      <c r="B15" s="3">
        <f>SUM(B2:B14)</f>
        <v>573</v>
      </c>
      <c r="C15" s="3">
        <f>SUM(C2:C13)</f>
        <v>1465</v>
      </c>
      <c r="D15" s="3">
        <f t="shared" ref="D15:G15" si="6">SUM(D2:D14)</f>
        <v>6997</v>
      </c>
      <c r="E15" s="3">
        <f t="shared" si="6"/>
        <v>573.00000000000011</v>
      </c>
      <c r="F15" s="3">
        <f>SUM(F2:F13)</f>
        <v>-9.9475983006414026E-14</v>
      </c>
      <c r="G15" s="3">
        <f t="shared" si="6"/>
        <v>143.32670371453639</v>
      </c>
      <c r="H15" s="9">
        <f>SUM(H3:H13)</f>
        <v>155.73415280522508</v>
      </c>
      <c r="M15" s="4" t="s">
        <v>15</v>
      </c>
      <c r="N15">
        <f>H15/F15</f>
        <v>-1565545251210874</v>
      </c>
      <c r="P15" s="4"/>
      <c r="Q15" s="10"/>
    </row>
    <row r="16" spans="1:19" x14ac:dyDescent="0.25">
      <c r="P16" s="4"/>
      <c r="Q16" s="10"/>
    </row>
    <row r="17" spans="16:17" x14ac:dyDescent="0.25">
      <c r="P17" s="4"/>
      <c r="Q17" s="10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8"/>
  <sheetViews>
    <sheetView workbookViewId="0">
      <selection activeCell="O22" sqref="O22"/>
    </sheetView>
  </sheetViews>
  <sheetFormatPr defaultRowHeight="15" x14ac:dyDescent="0.25"/>
  <cols>
    <col min="11" max="11" width="12.85546875" customWidth="1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11</v>
      </c>
      <c r="H1" s="2" t="s">
        <v>13</v>
      </c>
      <c r="I1" s="6" t="s">
        <v>9</v>
      </c>
      <c r="J1" s="6" t="s">
        <v>10</v>
      </c>
      <c r="K1" s="8" t="s">
        <v>14</v>
      </c>
      <c r="M1">
        <v>12</v>
      </c>
      <c r="N1">
        <f>A15</f>
        <v>119</v>
      </c>
      <c r="O1">
        <f>C15</f>
        <v>1465</v>
      </c>
      <c r="Q1">
        <f>B15</f>
        <v>573</v>
      </c>
    </row>
    <row r="2" spans="1:19" x14ac:dyDescent="0.25">
      <c r="A2" s="2">
        <v>2</v>
      </c>
      <c r="B2" s="2">
        <v>11</v>
      </c>
      <c r="C2" s="2">
        <f>A2^2</f>
        <v>4</v>
      </c>
      <c r="D2" s="2">
        <f>A2*B2</f>
        <v>22</v>
      </c>
      <c r="E2" s="2">
        <f>A2^3</f>
        <v>8</v>
      </c>
      <c r="F2" s="2">
        <f>A2^4</f>
        <v>16</v>
      </c>
      <c r="G2" s="2">
        <f>A2^2*B2</f>
        <v>44</v>
      </c>
      <c r="H2" s="2">
        <f>$Q$5+$Q$6*A2+$Q$7*(A2^2)</f>
        <v>6.897380932511382</v>
      </c>
      <c r="I2" s="2">
        <f>B2-H2</f>
        <v>4.102619067488618</v>
      </c>
      <c r="J2">
        <f>I2^2</f>
        <v>16.831483212921178</v>
      </c>
      <c r="M2">
        <f>A15</f>
        <v>119</v>
      </c>
      <c r="N2">
        <f>C15</f>
        <v>1465</v>
      </c>
      <c r="O2">
        <f>E15</f>
        <v>20213</v>
      </c>
      <c r="Q2">
        <f>D15</f>
        <v>6997</v>
      </c>
    </row>
    <row r="3" spans="1:19" x14ac:dyDescent="0.25">
      <c r="A3" s="2">
        <v>4</v>
      </c>
      <c r="B3" s="2">
        <v>18</v>
      </c>
      <c r="C3" s="2">
        <f t="shared" ref="C3:C14" si="0">A3^2</f>
        <v>16</v>
      </c>
      <c r="D3" s="2">
        <f t="shared" ref="D3:D13" si="1">A3*B3</f>
        <v>72</v>
      </c>
      <c r="E3" s="2">
        <f t="shared" ref="E3:E14" si="2">A3^3</f>
        <v>64</v>
      </c>
      <c r="F3" s="2">
        <f t="shared" ref="F3:F14" si="3">A3^4</f>
        <v>256</v>
      </c>
      <c r="G3" s="2">
        <f t="shared" ref="G3:G13" si="4">A3^2*B3</f>
        <v>288</v>
      </c>
      <c r="H3" s="2">
        <f t="shared" ref="H3:H13" si="5">$Q$5+$Q$6*A3+$Q$7*(A3^2)</f>
        <v>19.150052583963259</v>
      </c>
      <c r="I3" s="2">
        <f t="shared" ref="I3:I13" si="6">B3-H3</f>
        <v>-1.1500525839632587</v>
      </c>
      <c r="J3">
        <f t="shared" ref="J3:J13" si="7">I3^2</f>
        <v>1.3226209458805682</v>
      </c>
      <c r="K3">
        <f>(I3-I2)^2</f>
        <v>27.590559477966185</v>
      </c>
      <c r="M3">
        <f>C15</f>
        <v>1465</v>
      </c>
      <c r="N3">
        <f>E15</f>
        <v>20213</v>
      </c>
      <c r="O3">
        <f>F15</f>
        <v>297925</v>
      </c>
      <c r="Q3">
        <f>G15</f>
        <v>95577</v>
      </c>
    </row>
    <row r="4" spans="1:19" x14ac:dyDescent="0.25">
      <c r="A4" s="2">
        <v>5</v>
      </c>
      <c r="B4" s="2">
        <v>20</v>
      </c>
      <c r="C4" s="2">
        <f t="shared" si="0"/>
        <v>25</v>
      </c>
      <c r="D4" s="2">
        <f t="shared" si="1"/>
        <v>100</v>
      </c>
      <c r="E4" s="2">
        <f t="shared" si="2"/>
        <v>125</v>
      </c>
      <c r="F4" s="2">
        <f t="shared" si="3"/>
        <v>625</v>
      </c>
      <c r="G4" s="2">
        <f t="shared" si="4"/>
        <v>500</v>
      </c>
      <c r="H4" s="2">
        <f t="shared" si="5"/>
        <v>24.951345406262615</v>
      </c>
      <c r="I4" s="2">
        <f t="shared" si="6"/>
        <v>-4.9513454062626145</v>
      </c>
      <c r="J4">
        <f t="shared" si="7"/>
        <v>24.515821332117895</v>
      </c>
      <c r="K4">
        <f t="shared" ref="K4:K13" si="8">(I4-I3)^2</f>
        <v>14.449827120864603</v>
      </c>
      <c r="O4" s="4"/>
    </row>
    <row r="5" spans="1:19" x14ac:dyDescent="0.25">
      <c r="A5" s="2">
        <v>6</v>
      </c>
      <c r="B5" s="2">
        <v>31</v>
      </c>
      <c r="C5" s="2">
        <f t="shared" si="0"/>
        <v>36</v>
      </c>
      <c r="D5" s="2">
        <f t="shared" si="1"/>
        <v>186</v>
      </c>
      <c r="E5" s="2">
        <f t="shared" si="2"/>
        <v>216</v>
      </c>
      <c r="F5" s="2">
        <f t="shared" si="3"/>
        <v>1296</v>
      </c>
      <c r="G5" s="2">
        <f t="shared" si="4"/>
        <v>1116</v>
      </c>
      <c r="H5" s="2">
        <f t="shared" si="5"/>
        <v>30.535942892944249</v>
      </c>
      <c r="I5" s="2">
        <f t="shared" si="6"/>
        <v>0.46405710705575132</v>
      </c>
      <c r="J5">
        <f t="shared" si="7"/>
        <v>0.21534899860895304</v>
      </c>
      <c r="K5">
        <f t="shared" si="8"/>
        <v>29.326584381254875</v>
      </c>
      <c r="M5">
        <f t="array" ref="M5:O7">MINVERSE(M1:O3)</f>
        <v>1.4477070859433427</v>
      </c>
      <c r="N5">
        <v>-0.30314301799978638</v>
      </c>
      <c r="O5" s="4">
        <v>1.3448146150617391E-2</v>
      </c>
      <c r="P5" s="4" t="s">
        <v>6</v>
      </c>
      <c r="Q5">
        <f t="array" ref="Q5:Q7">MMULT(M5:O7,Q1:Q3)</f>
        <v>-6.2220720614113816</v>
      </c>
    </row>
    <row r="6" spans="1:19" x14ac:dyDescent="0.25">
      <c r="A6" s="2">
        <v>8</v>
      </c>
      <c r="B6" s="2">
        <v>40</v>
      </c>
      <c r="C6" s="2">
        <f t="shared" si="0"/>
        <v>64</v>
      </c>
      <c r="D6" s="2">
        <f t="shared" si="1"/>
        <v>320</v>
      </c>
      <c r="E6" s="2">
        <f t="shared" si="2"/>
        <v>512</v>
      </c>
      <c r="F6" s="2">
        <f t="shared" si="3"/>
        <v>4096</v>
      </c>
      <c r="G6" s="2">
        <f t="shared" si="4"/>
        <v>2560</v>
      </c>
      <c r="H6" s="2">
        <f t="shared" si="5"/>
        <v>41.055051859454352</v>
      </c>
      <c r="I6" s="2">
        <f t="shared" si="6"/>
        <v>-1.0550518594543519</v>
      </c>
      <c r="J6">
        <f t="shared" si="7"/>
        <v>1.1131344261380856</v>
      </c>
      <c r="K6">
        <f t="shared" si="8"/>
        <v>2.3076920521313937</v>
      </c>
      <c r="M6">
        <v>-0.30314301799978655</v>
      </c>
      <c r="N6">
        <v>7.4157037345201932E-2</v>
      </c>
      <c r="O6">
        <v>-3.5405946949362407E-3</v>
      </c>
      <c r="P6" s="4" t="s">
        <v>7</v>
      </c>
      <c r="Q6">
        <v>6.7764218325791035</v>
      </c>
    </row>
    <row r="7" spans="1:19" x14ac:dyDescent="0.25">
      <c r="A7" s="2">
        <v>9</v>
      </c>
      <c r="B7" s="2">
        <v>44</v>
      </c>
      <c r="C7" s="2">
        <f t="shared" si="0"/>
        <v>81</v>
      </c>
      <c r="D7" s="2">
        <f t="shared" si="1"/>
        <v>396</v>
      </c>
      <c r="E7" s="2">
        <f t="shared" si="2"/>
        <v>729</v>
      </c>
      <c r="F7" s="2">
        <f t="shared" si="3"/>
        <v>6561</v>
      </c>
      <c r="G7" s="2">
        <f t="shared" si="4"/>
        <v>3564</v>
      </c>
      <c r="H7" s="2">
        <f t="shared" si="5"/>
        <v>45.989563339282824</v>
      </c>
      <c r="I7" s="2">
        <f t="shared" si="6"/>
        <v>-1.9895633392828245</v>
      </c>
      <c r="J7">
        <f t="shared" si="7"/>
        <v>3.9583622810182235</v>
      </c>
      <c r="K7">
        <f t="shared" si="8"/>
        <v>0.87331170593120178</v>
      </c>
      <c r="M7">
        <v>1.3448146150617398E-2</v>
      </c>
      <c r="N7">
        <v>-3.5405946949362411E-3</v>
      </c>
      <c r="O7">
        <v>1.7744233098293782E-4</v>
      </c>
      <c r="P7" s="4" t="s">
        <v>12</v>
      </c>
      <c r="Q7">
        <v>-0.10834766780886085</v>
      </c>
    </row>
    <row r="8" spans="1:19" x14ac:dyDescent="0.25">
      <c r="A8" s="2">
        <v>11</v>
      </c>
      <c r="B8" s="2">
        <v>56</v>
      </c>
      <c r="C8" s="2">
        <f t="shared" si="0"/>
        <v>121</v>
      </c>
      <c r="D8" s="2">
        <f t="shared" si="1"/>
        <v>616</v>
      </c>
      <c r="E8" s="2">
        <f t="shared" si="2"/>
        <v>1331</v>
      </c>
      <c r="F8" s="2">
        <f t="shared" si="3"/>
        <v>14641</v>
      </c>
      <c r="G8" s="2">
        <f t="shared" si="4"/>
        <v>6776</v>
      </c>
      <c r="H8" s="2">
        <f t="shared" si="5"/>
        <v>55.208500292086597</v>
      </c>
      <c r="I8" s="2">
        <f t="shared" si="6"/>
        <v>0.79149970791340252</v>
      </c>
      <c r="J8">
        <f t="shared" si="7"/>
        <v>0.62647178762700151</v>
      </c>
      <c r="K8">
        <f t="shared" si="8"/>
        <v>7.7343116724803638</v>
      </c>
    </row>
    <row r="9" spans="1:19" x14ac:dyDescent="0.25">
      <c r="A9" s="2">
        <v>12</v>
      </c>
      <c r="B9" s="2">
        <v>62</v>
      </c>
      <c r="C9" s="2">
        <f t="shared" si="0"/>
        <v>144</v>
      </c>
      <c r="D9" s="2">
        <f t="shared" si="1"/>
        <v>744</v>
      </c>
      <c r="E9" s="2">
        <f t="shared" si="2"/>
        <v>1728</v>
      </c>
      <c r="F9" s="2">
        <f t="shared" si="3"/>
        <v>20736</v>
      </c>
      <c r="G9" s="2">
        <f t="shared" si="4"/>
        <v>8928</v>
      </c>
      <c r="H9" s="2">
        <f t="shared" si="5"/>
        <v>59.492925765061898</v>
      </c>
      <c r="I9" s="2">
        <f t="shared" si="6"/>
        <v>2.5070742349381021</v>
      </c>
      <c r="J9">
        <f t="shared" si="7"/>
        <v>6.2854212194904697</v>
      </c>
      <c r="K9">
        <f t="shared" si="8"/>
        <v>2.9431959577760218</v>
      </c>
      <c r="P9" s="4"/>
    </row>
    <row r="10" spans="1:19" x14ac:dyDescent="0.25">
      <c r="A10" s="2">
        <v>13</v>
      </c>
      <c r="B10" s="2">
        <v>67</v>
      </c>
      <c r="C10" s="2">
        <f t="shared" si="0"/>
        <v>169</v>
      </c>
      <c r="D10" s="2">
        <f t="shared" si="1"/>
        <v>871</v>
      </c>
      <c r="E10" s="2">
        <f t="shared" si="2"/>
        <v>2197</v>
      </c>
      <c r="F10" s="2">
        <f t="shared" si="3"/>
        <v>28561</v>
      </c>
      <c r="G10" s="2">
        <f t="shared" si="4"/>
        <v>11323</v>
      </c>
      <c r="H10" s="2">
        <f t="shared" si="5"/>
        <v>63.560655902419484</v>
      </c>
      <c r="I10" s="2">
        <f t="shared" si="6"/>
        <v>3.4393440975805163</v>
      </c>
      <c r="J10">
        <f t="shared" si="7"/>
        <v>11.829087821561936</v>
      </c>
      <c r="K10">
        <f t="shared" si="8"/>
        <v>0.86912709679130584</v>
      </c>
    </row>
    <row r="11" spans="1:19" x14ac:dyDescent="0.25">
      <c r="A11" s="2">
        <v>15</v>
      </c>
      <c r="B11" s="2">
        <v>70</v>
      </c>
      <c r="C11" s="2">
        <f t="shared" si="0"/>
        <v>225</v>
      </c>
      <c r="D11" s="2">
        <f t="shared" si="1"/>
        <v>1050</v>
      </c>
      <c r="E11" s="2">
        <f t="shared" si="2"/>
        <v>3375</v>
      </c>
      <c r="F11" s="2">
        <f t="shared" si="3"/>
        <v>50625</v>
      </c>
      <c r="G11" s="2">
        <f t="shared" si="4"/>
        <v>15750</v>
      </c>
      <c r="H11" s="2">
        <f t="shared" si="5"/>
        <v>71.046030170281483</v>
      </c>
      <c r="I11" s="2">
        <f t="shared" si="6"/>
        <v>-1.0460301702814832</v>
      </c>
      <c r="J11">
        <f t="shared" si="7"/>
        <v>1.0941791171391086</v>
      </c>
      <c r="K11">
        <f t="shared" si="8"/>
        <v>20.118582322798567</v>
      </c>
    </row>
    <row r="12" spans="1:19" x14ac:dyDescent="0.25">
      <c r="A12" s="2">
        <v>16</v>
      </c>
      <c r="B12" s="2">
        <v>76</v>
      </c>
      <c r="C12" s="2">
        <f t="shared" si="0"/>
        <v>256</v>
      </c>
      <c r="D12" s="2">
        <f t="shared" si="1"/>
        <v>1216</v>
      </c>
      <c r="E12" s="2">
        <f t="shared" si="2"/>
        <v>4096</v>
      </c>
      <c r="F12" s="2">
        <f t="shared" si="3"/>
        <v>65536</v>
      </c>
      <c r="G12" s="2">
        <f t="shared" si="4"/>
        <v>19456</v>
      </c>
      <c r="H12" s="2">
        <f t="shared" si="5"/>
        <v>74.463674300785897</v>
      </c>
      <c r="I12" s="2">
        <f t="shared" si="6"/>
        <v>1.5363256992141032</v>
      </c>
      <c r="J12">
        <f t="shared" si="7"/>
        <v>2.3602966540657033</v>
      </c>
      <c r="K12">
        <f t="shared" si="8"/>
        <v>6.6685618367183057</v>
      </c>
    </row>
    <row r="13" spans="1:19" x14ac:dyDescent="0.25">
      <c r="A13" s="2">
        <v>18</v>
      </c>
      <c r="B13" s="2">
        <v>78</v>
      </c>
      <c r="C13" s="2">
        <f t="shared" si="0"/>
        <v>324</v>
      </c>
      <c r="D13" s="2">
        <f t="shared" si="1"/>
        <v>1404</v>
      </c>
      <c r="E13" s="2">
        <f t="shared" si="2"/>
        <v>5832</v>
      </c>
      <c r="F13" s="2">
        <f t="shared" si="3"/>
        <v>104976</v>
      </c>
      <c r="G13" s="2">
        <f t="shared" si="4"/>
        <v>25272</v>
      </c>
      <c r="H13" s="2">
        <f t="shared" si="5"/>
        <v>80.648876554941566</v>
      </c>
      <c r="I13" s="2">
        <f t="shared" si="6"/>
        <v>-2.648876554941566</v>
      </c>
      <c r="J13">
        <f t="shared" si="7"/>
        <v>7.0165470033190998</v>
      </c>
      <c r="K13">
        <f t="shared" si="8"/>
        <v>17.515917908189696</v>
      </c>
      <c r="P13" s="4" t="s">
        <v>17</v>
      </c>
      <c r="Q13" s="10">
        <v>12</v>
      </c>
      <c r="R13" s="4" t="s">
        <v>18</v>
      </c>
      <c r="S13" s="10">
        <v>0.97</v>
      </c>
    </row>
    <row r="14" spans="1:19" x14ac:dyDescent="0.25">
      <c r="A14" s="5">
        <v>24</v>
      </c>
      <c r="B14" s="5"/>
      <c r="C14" s="5">
        <f t="shared" si="0"/>
        <v>576</v>
      </c>
      <c r="D14" s="5"/>
      <c r="E14" s="5">
        <f t="shared" si="2"/>
        <v>13824</v>
      </c>
      <c r="F14" s="5">
        <f t="shared" si="3"/>
        <v>331776</v>
      </c>
      <c r="G14" s="5"/>
      <c r="H14" s="5"/>
      <c r="I14" s="5"/>
      <c r="J14" s="7"/>
      <c r="P14" s="4" t="s">
        <v>16</v>
      </c>
      <c r="Q14" s="10">
        <v>1</v>
      </c>
      <c r="R14" s="4" t="s">
        <v>19</v>
      </c>
      <c r="S14" s="10">
        <v>1.33</v>
      </c>
    </row>
    <row r="15" spans="1:19" x14ac:dyDescent="0.25">
      <c r="A15" s="1">
        <f>SUM(A2:A13)</f>
        <v>119</v>
      </c>
      <c r="B15" s="1">
        <f>SUM(B2:B14)</f>
        <v>573</v>
      </c>
      <c r="C15" s="1">
        <f>SUM(C2:C13)</f>
        <v>1465</v>
      </c>
      <c r="D15" s="1">
        <f t="shared" ref="D15:G15" si="9">SUM(D2:D14)</f>
        <v>6997</v>
      </c>
      <c r="E15" s="1">
        <f>SUM(E2:E13)</f>
        <v>20213</v>
      </c>
      <c r="F15" s="1">
        <f>SUM(F2:F13)</f>
        <v>297925</v>
      </c>
      <c r="G15" s="1">
        <f t="shared" si="9"/>
        <v>95577</v>
      </c>
      <c r="H15" s="1"/>
      <c r="I15" s="1">
        <f>SUM(I2:I13)</f>
        <v>4.3947068206762196E-12</v>
      </c>
      <c r="J15" s="1">
        <f>SUM(J2:J13)</f>
        <v>77.16877479988824</v>
      </c>
      <c r="K15" s="1">
        <f>SUM(K3:K13)</f>
        <v>130.39767153290251</v>
      </c>
      <c r="M15" s="4" t="s">
        <v>15</v>
      </c>
      <c r="N15">
        <f>K15/J15</f>
        <v>1.6897724743077216</v>
      </c>
      <c r="P15" s="11" t="s">
        <v>24</v>
      </c>
      <c r="Q15" s="10">
        <f>I15/Q13</f>
        <v>3.6622556838968495E-13</v>
      </c>
      <c r="R15" t="s">
        <v>28</v>
      </c>
    </row>
    <row r="16" spans="1:19" x14ac:dyDescent="0.25">
      <c r="P16" s="4"/>
      <c r="Q16" s="10"/>
    </row>
    <row r="17" spans="16:17" x14ac:dyDescent="0.25">
      <c r="P17" s="4"/>
      <c r="Q17" s="10"/>
    </row>
    <row r="18" spans="16:17" x14ac:dyDescent="0.25">
      <c r="P18" s="4"/>
      <c r="Q18" s="10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7"/>
  <sheetViews>
    <sheetView workbookViewId="0">
      <selection activeCell="O30" sqref="O30"/>
    </sheetView>
  </sheetViews>
  <sheetFormatPr defaultRowHeight="15" x14ac:dyDescent="0.25"/>
  <cols>
    <col min="14" max="14" width="12.7109375" bestFit="1" customWidth="1"/>
  </cols>
  <sheetData>
    <row r="1" spans="1:21" x14ac:dyDescent="0.25">
      <c r="A1" s="2" t="s">
        <v>0</v>
      </c>
      <c r="B1" s="2" t="s">
        <v>1</v>
      </c>
      <c r="C1" s="2" t="s">
        <v>2</v>
      </c>
      <c r="D1" s="2" t="s">
        <v>21</v>
      </c>
      <c r="E1" s="2" t="s">
        <v>20</v>
      </c>
      <c r="F1" s="6" t="s">
        <v>22</v>
      </c>
      <c r="G1" s="6" t="s">
        <v>9</v>
      </c>
      <c r="H1" s="6" t="s">
        <v>10</v>
      </c>
      <c r="I1" s="8" t="s">
        <v>14</v>
      </c>
      <c r="M1">
        <f>Q12</f>
        <v>12</v>
      </c>
      <c r="N1">
        <f>A15</f>
        <v>119</v>
      </c>
      <c r="P1">
        <f>D15</f>
        <v>44.484171700962357</v>
      </c>
    </row>
    <row r="2" spans="1:21" x14ac:dyDescent="0.25">
      <c r="A2" s="2">
        <v>2</v>
      </c>
      <c r="B2" s="2">
        <v>11</v>
      </c>
      <c r="C2" s="2">
        <f>A2^2</f>
        <v>4</v>
      </c>
      <c r="D2" s="2">
        <f>LN(B2)</f>
        <v>2.3978952727983707</v>
      </c>
      <c r="E2" s="2">
        <f>A2*D2</f>
        <v>4.7957905455967413</v>
      </c>
      <c r="F2" s="2">
        <f>$P$7*EXP($P$5*A2)</f>
        <v>15.713697811941383</v>
      </c>
      <c r="G2" s="2">
        <f>B2-F2</f>
        <v>-4.7136978119413833</v>
      </c>
      <c r="H2" s="2">
        <f>G2^2</f>
        <v>22.218947062300984</v>
      </c>
      <c r="I2" s="2"/>
      <c r="M2">
        <f>A15</f>
        <v>119</v>
      </c>
      <c r="N2">
        <f>C15</f>
        <v>1465</v>
      </c>
      <c r="P2">
        <f>E15</f>
        <v>475.41401073648274</v>
      </c>
    </row>
    <row r="3" spans="1:21" x14ac:dyDescent="0.25">
      <c r="A3" s="2">
        <v>4</v>
      </c>
      <c r="B3" s="2">
        <v>18</v>
      </c>
      <c r="C3" s="2">
        <f t="shared" ref="C3:C14" si="0">A3^2</f>
        <v>16</v>
      </c>
      <c r="D3" s="2">
        <f t="shared" ref="D3:D13" si="1">LN(B3)</f>
        <v>2.8903717578961645</v>
      </c>
      <c r="E3" s="2">
        <f t="shared" ref="E3:E13" si="2">A3*D3</f>
        <v>11.561487031584658</v>
      </c>
      <c r="F3" s="2">
        <f t="shared" ref="F3:F13" si="3">$P$7*EXP($P$5*A3)</f>
        <v>19.988552015187704</v>
      </c>
      <c r="G3" s="2">
        <f t="shared" ref="G3:G13" si="4">B3-F3</f>
        <v>-1.9885520151877039</v>
      </c>
      <c r="H3" s="2">
        <f t="shared" ref="H3:H13" si="5">G3^2</f>
        <v>3.9543391171070779</v>
      </c>
      <c r="I3" s="2">
        <f>(G3-G2)^2</f>
        <v>7.4264196135642457</v>
      </c>
    </row>
    <row r="4" spans="1:21" x14ac:dyDescent="0.25">
      <c r="A4" s="2">
        <v>5</v>
      </c>
      <c r="B4" s="2">
        <v>20</v>
      </c>
      <c r="C4" s="2">
        <f t="shared" si="0"/>
        <v>25</v>
      </c>
      <c r="D4" s="2">
        <f t="shared" si="1"/>
        <v>2.9957322735539909</v>
      </c>
      <c r="E4" s="2">
        <f t="shared" si="2"/>
        <v>14.978661367769954</v>
      </c>
      <c r="F4" s="2">
        <f t="shared" si="3"/>
        <v>22.544094875593721</v>
      </c>
      <c r="G4" s="2">
        <f t="shared" si="4"/>
        <v>-2.5440948755937214</v>
      </c>
      <c r="H4" s="2">
        <f t="shared" si="5"/>
        <v>6.4724187360222327</v>
      </c>
      <c r="I4" s="2">
        <f t="shared" ref="I4:I13" si="6">(G4-G3)^2</f>
        <v>0.30862786974809986</v>
      </c>
      <c r="M4">
        <f t="array" ref="M4:N5">MINVERSE(M1:N2)</f>
        <v>0.42848786194793803</v>
      </c>
      <c r="N4">
        <v>-3.4805498683825681E-2</v>
      </c>
      <c r="O4" s="4" t="s">
        <v>23</v>
      </c>
      <c r="P4">
        <f t="array" ref="P4:P5">MMULT(M4:N5,P1:P2)</f>
        <v>2.5139058977093924</v>
      </c>
      <c r="U4" s="4"/>
    </row>
    <row r="5" spans="1:21" x14ac:dyDescent="0.25">
      <c r="A5" s="2">
        <v>6</v>
      </c>
      <c r="B5" s="2">
        <v>31</v>
      </c>
      <c r="C5" s="2">
        <f t="shared" si="0"/>
        <v>36</v>
      </c>
      <c r="D5" s="2">
        <f t="shared" si="1"/>
        <v>3.4339872044851463</v>
      </c>
      <c r="E5" s="2">
        <f t="shared" si="2"/>
        <v>20.603923226910879</v>
      </c>
      <c r="F5" s="2">
        <f t="shared" si="3"/>
        <v>25.426364719845793</v>
      </c>
      <c r="G5" s="2">
        <f t="shared" si="4"/>
        <v>5.5736352801542068</v>
      </c>
      <c r="H5" s="2">
        <f t="shared" si="5"/>
        <v>31.065410236179662</v>
      </c>
      <c r="I5" s="2">
        <f t="shared" si="6"/>
        <v>65.89754288153928</v>
      </c>
      <c r="M5">
        <v>-3.4805498683825681E-2</v>
      </c>
      <c r="N5">
        <v>3.5097981866042704E-3</v>
      </c>
      <c r="O5" s="4" t="s">
        <v>7</v>
      </c>
      <c r="P5">
        <v>0.12031345318024944</v>
      </c>
      <c r="U5" s="4"/>
    </row>
    <row r="6" spans="1:21" x14ac:dyDescent="0.25">
      <c r="A6" s="2">
        <v>8</v>
      </c>
      <c r="B6" s="2">
        <v>40</v>
      </c>
      <c r="C6" s="2">
        <f t="shared" si="0"/>
        <v>64</v>
      </c>
      <c r="D6" s="2">
        <f t="shared" si="1"/>
        <v>3.6888794541139363</v>
      </c>
      <c r="E6" s="2">
        <f t="shared" si="2"/>
        <v>29.51103563291149</v>
      </c>
      <c r="F6" s="2">
        <f t="shared" si="3"/>
        <v>32.343514546496166</v>
      </c>
      <c r="G6" s="2">
        <f t="shared" si="4"/>
        <v>7.6564854535038336</v>
      </c>
      <c r="H6" s="2">
        <f t="shared" si="5"/>
        <v>58.621769499715803</v>
      </c>
      <c r="I6" s="2">
        <f t="shared" si="6"/>
        <v>4.3382648446225698</v>
      </c>
    </row>
    <row r="7" spans="1:21" x14ac:dyDescent="0.25">
      <c r="A7" s="2">
        <v>9</v>
      </c>
      <c r="B7" s="2">
        <v>44</v>
      </c>
      <c r="C7" s="2">
        <f t="shared" si="0"/>
        <v>81</v>
      </c>
      <c r="D7" s="2">
        <f t="shared" si="1"/>
        <v>3.784189633918261</v>
      </c>
      <c r="E7" s="2">
        <f t="shared" si="2"/>
        <v>34.057706705264351</v>
      </c>
      <c r="F7" s="2">
        <f t="shared" si="3"/>
        <v>36.478643375084317</v>
      </c>
      <c r="G7" s="2">
        <f t="shared" si="4"/>
        <v>7.5213566249156827</v>
      </c>
      <c r="H7" s="2">
        <f t="shared" si="5"/>
        <v>56.570805479163027</v>
      </c>
      <c r="I7" s="2">
        <f t="shared" si="6"/>
        <v>1.8259800315605867E-2</v>
      </c>
      <c r="O7" s="4" t="s">
        <v>6</v>
      </c>
      <c r="P7">
        <f>EXP(P4)</f>
        <v>12.353085843206472</v>
      </c>
      <c r="U7" s="4"/>
    </row>
    <row r="8" spans="1:21" x14ac:dyDescent="0.25">
      <c r="A8" s="2">
        <v>11</v>
      </c>
      <c r="B8" s="2">
        <v>56</v>
      </c>
      <c r="C8" s="2">
        <f t="shared" si="0"/>
        <v>121</v>
      </c>
      <c r="D8" s="2">
        <f t="shared" si="1"/>
        <v>4.0253516907351496</v>
      </c>
      <c r="E8" s="2">
        <f t="shared" si="2"/>
        <v>44.278868598086646</v>
      </c>
      <c r="F8" s="2">
        <f t="shared" si="3"/>
        <v>46.402525317258224</v>
      </c>
      <c r="G8" s="2">
        <f t="shared" si="4"/>
        <v>9.5974746827417761</v>
      </c>
      <c r="H8" s="2">
        <f t="shared" si="5"/>
        <v>92.111520285869361</v>
      </c>
      <c r="I8" s="2">
        <f t="shared" si="6"/>
        <v>4.31026619003159</v>
      </c>
    </row>
    <row r="9" spans="1:21" x14ac:dyDescent="0.25">
      <c r="A9" s="2">
        <v>12</v>
      </c>
      <c r="B9" s="2">
        <v>62</v>
      </c>
      <c r="C9" s="2">
        <f t="shared" si="0"/>
        <v>144</v>
      </c>
      <c r="D9" s="2">
        <f t="shared" si="1"/>
        <v>4.1271343850450917</v>
      </c>
      <c r="E9" s="2">
        <f t="shared" si="2"/>
        <v>49.525612620541096</v>
      </c>
      <c r="F9" s="2">
        <f t="shared" si="3"/>
        <v>52.335103234319277</v>
      </c>
      <c r="G9" s="2">
        <f t="shared" si="4"/>
        <v>9.664896765680723</v>
      </c>
      <c r="H9" s="2">
        <f t="shared" si="5"/>
        <v>93.410229491265696</v>
      </c>
      <c r="I9" s="2">
        <f t="shared" si="6"/>
        <v>4.5457372678262362E-3</v>
      </c>
    </row>
    <row r="10" spans="1:21" x14ac:dyDescent="0.25">
      <c r="A10" s="2">
        <v>13</v>
      </c>
      <c r="B10" s="2">
        <v>67</v>
      </c>
      <c r="C10" s="2">
        <f t="shared" si="0"/>
        <v>169</v>
      </c>
      <c r="D10" s="2">
        <f t="shared" si="1"/>
        <v>4.2046926193909657</v>
      </c>
      <c r="E10" s="2">
        <f t="shared" si="2"/>
        <v>54.661004052082554</v>
      </c>
      <c r="F10" s="2">
        <f t="shared" si="3"/>
        <v>59.026163162895138</v>
      </c>
      <c r="G10" s="2">
        <f t="shared" si="4"/>
        <v>7.9738368371048622</v>
      </c>
      <c r="H10" s="2">
        <f t="shared" si="5"/>
        <v>63.582073904770475</v>
      </c>
      <c r="I10" s="2">
        <f t="shared" si="6"/>
        <v>2.8596836820349951</v>
      </c>
    </row>
    <row r="11" spans="1:21" x14ac:dyDescent="0.25">
      <c r="A11" s="2">
        <v>15</v>
      </c>
      <c r="B11" s="2">
        <v>70</v>
      </c>
      <c r="C11" s="2">
        <f t="shared" si="0"/>
        <v>225</v>
      </c>
      <c r="D11" s="2">
        <f t="shared" si="1"/>
        <v>4.2484952420493594</v>
      </c>
      <c r="E11" s="2">
        <f t="shared" si="2"/>
        <v>63.727428630740391</v>
      </c>
      <c r="F11" s="2">
        <f t="shared" si="3"/>
        <v>75.084015663192829</v>
      </c>
      <c r="G11" s="2">
        <f t="shared" si="4"/>
        <v>-5.0840156631928295</v>
      </c>
      <c r="H11" s="2">
        <f t="shared" si="5"/>
        <v>25.847215263590027</v>
      </c>
      <c r="I11" s="2">
        <f t="shared" si="6"/>
        <v>170.50751191953069</v>
      </c>
    </row>
    <row r="12" spans="1:21" x14ac:dyDescent="0.25">
      <c r="A12" s="2">
        <v>16</v>
      </c>
      <c r="B12" s="2">
        <v>76</v>
      </c>
      <c r="C12" s="2">
        <f t="shared" si="0"/>
        <v>256</v>
      </c>
      <c r="D12" s="2">
        <f t="shared" si="1"/>
        <v>4.3307333402863311</v>
      </c>
      <c r="E12" s="2">
        <f t="shared" si="2"/>
        <v>69.291733444581297</v>
      </c>
      <c r="F12" s="2">
        <f t="shared" si="3"/>
        <v>84.683531426660409</v>
      </c>
      <c r="G12" s="2">
        <f t="shared" si="4"/>
        <v>-8.6835314266604087</v>
      </c>
      <c r="H12" s="2">
        <f t="shared" si="5"/>
        <v>75.403718037798953</v>
      </c>
      <c r="I12" s="2">
        <f t="shared" si="6"/>
        <v>12.95651373145159</v>
      </c>
      <c r="P12" s="4" t="s">
        <v>17</v>
      </c>
      <c r="Q12" s="10">
        <v>12</v>
      </c>
      <c r="R12" s="4" t="s">
        <v>18</v>
      </c>
      <c r="S12" s="10">
        <v>0.97</v>
      </c>
    </row>
    <row r="13" spans="1:21" x14ac:dyDescent="0.25">
      <c r="A13" s="2">
        <v>18</v>
      </c>
      <c r="B13" s="2">
        <v>78</v>
      </c>
      <c r="C13" s="2">
        <f t="shared" si="0"/>
        <v>324</v>
      </c>
      <c r="D13" s="2">
        <f t="shared" si="1"/>
        <v>4.3567088266895917</v>
      </c>
      <c r="E13" s="2">
        <f t="shared" si="2"/>
        <v>78.420758880412649</v>
      </c>
      <c r="F13" s="2">
        <f t="shared" si="3"/>
        <v>107.72137742557591</v>
      </c>
      <c r="G13" s="2">
        <f t="shared" si="4"/>
        <v>-29.721377425575909</v>
      </c>
      <c r="H13" s="2">
        <f t="shared" si="5"/>
        <v>883.36027607353321</v>
      </c>
      <c r="I13" s="2">
        <f t="shared" si="6"/>
        <v>442.59096427408491</v>
      </c>
      <c r="P13" s="4" t="s">
        <v>16</v>
      </c>
      <c r="Q13" s="10">
        <v>1</v>
      </c>
      <c r="R13" s="4" t="s">
        <v>19</v>
      </c>
      <c r="S13" s="10">
        <v>1.33</v>
      </c>
    </row>
    <row r="14" spans="1:21" x14ac:dyDescent="0.25">
      <c r="A14" s="5">
        <v>24</v>
      </c>
      <c r="B14" s="5"/>
      <c r="C14" s="5">
        <f t="shared" si="0"/>
        <v>576</v>
      </c>
      <c r="D14" s="5"/>
      <c r="E14" s="5"/>
      <c r="F14" s="5"/>
      <c r="G14" s="5"/>
      <c r="H14" s="5"/>
      <c r="I14" s="5"/>
      <c r="P14" s="11" t="s">
        <v>24</v>
      </c>
      <c r="Q14" s="10">
        <f>G15/Q12</f>
        <v>-0.39563196450423926</v>
      </c>
    </row>
    <row r="15" spans="1:21" x14ac:dyDescent="0.25">
      <c r="A15" s="3">
        <f>SUM(A2:A13)</f>
        <v>119</v>
      </c>
      <c r="B15" s="3">
        <f>SUM(B2:B14)</f>
        <v>573</v>
      </c>
      <c r="C15" s="3">
        <f>SUM(C2:C13)</f>
        <v>1465</v>
      </c>
      <c r="D15" s="3">
        <f t="shared" ref="D15" si="7">SUM(D2:D14)</f>
        <v>44.484171700962357</v>
      </c>
      <c r="E15" s="3">
        <f>SUM(E2:E13)</f>
        <v>475.41401073648274</v>
      </c>
      <c r="F15" s="3"/>
      <c r="G15" s="3">
        <f>SUM(G2:G13)</f>
        <v>-4.7475835740508714</v>
      </c>
      <c r="H15" s="9">
        <f>SUM(H2:H13)</f>
        <v>1412.6187231873164</v>
      </c>
      <c r="I15" s="1">
        <f>SUM(I3:I13)</f>
        <v>711.21860054419142</v>
      </c>
      <c r="M15" s="4" t="s">
        <v>15</v>
      </c>
      <c r="N15" s="10">
        <f>I15/H15</f>
        <v>0.5034752752954148</v>
      </c>
      <c r="P15" s="4" t="s">
        <v>25</v>
      </c>
      <c r="Q15" s="10">
        <f>SQRT(H15/(Q12-Q13-1))</f>
        <v>11.88536378571273</v>
      </c>
    </row>
    <row r="16" spans="1:21" x14ac:dyDescent="0.25">
      <c r="P16" s="4" t="s">
        <v>26</v>
      </c>
      <c r="Q16" s="10">
        <f>((ABS(Q14)-0)/Q15)*SQRT(Q12)</f>
        <v>0.11531067554589559</v>
      </c>
      <c r="R16" t="s">
        <v>29</v>
      </c>
    </row>
    <row r="17" spans="16:18" x14ac:dyDescent="0.25">
      <c r="P17" s="4" t="s">
        <v>27</v>
      </c>
      <c r="Q17" s="10">
        <v>12.706</v>
      </c>
      <c r="R17" t="s">
        <v>30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2023-03-28T06:57:36Z</dcterms:modified>
</cp:coreProperties>
</file>