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 codeName="ЭтаКнига"/>
  <xr:revisionPtr revIDLastSave="0" documentId="13_ncr:1_{68DA00A8-89BA-4828-A12B-C59D7A0C1929}" xr6:coauthVersionLast="40" xr6:coauthVersionMax="40" xr10:uidLastSave="{00000000-0000-0000-0000-000000000000}"/>
  <bookViews>
    <workbookView xWindow="0" yWindow="0" windowWidth="22260" windowHeight="12645" activeTab="11" xr2:uid="{00000000-000D-0000-FFFF-FFFF00000000}"/>
  </bookViews>
  <sheets>
    <sheet name="a_r=0.5" sheetId="1" r:id="rId1"/>
    <sheet name="a_r=0.33" sheetId="3" r:id="rId2"/>
    <sheet name="a_r=0.25" sheetId="4" r:id="rId3"/>
    <sheet name="a_r=0.2" sheetId="5" r:id="rId4"/>
    <sheet name="a_r=0,667" sheetId="6" r:id="rId5"/>
    <sheet name="a_r=0,625" sheetId="7" r:id="rId6"/>
    <sheet name="a_r=0,75" sheetId="8" r:id="rId7"/>
    <sheet name="a_r=0,8" sheetId="9" r:id="rId8"/>
    <sheet name="effects" sheetId="11" r:id="rId9"/>
    <sheet name="contractor" sheetId="12" r:id="rId10"/>
    <sheet name="ЧДД" sheetId="14" r:id="rId11"/>
    <sheet name="Лист1" sheetId="23" r:id="rId1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4" l="1"/>
  <c r="R9" i="12"/>
  <c r="Q9" i="12"/>
  <c r="Q3" i="12"/>
  <c r="B3" i="12"/>
  <c r="A11" i="11"/>
  <c r="G11" i="11"/>
  <c r="AR8" i="9"/>
  <c r="AR8" i="8"/>
  <c r="AR8" i="7"/>
  <c r="AR8" i="6"/>
  <c r="AS3" i="1"/>
  <c r="AR8" i="5"/>
  <c r="AR8" i="4"/>
  <c r="AR8" i="3"/>
  <c r="AR8" i="1" l="1"/>
  <c r="D6" i="14" l="1"/>
  <c r="B5" i="14"/>
  <c r="E10" i="12" l="1"/>
  <c r="D10" i="12"/>
  <c r="E3" i="12"/>
  <c r="H44" i="12"/>
  <c r="B4" i="11"/>
  <c r="B5" i="11" l="1"/>
  <c r="H37" i="12"/>
  <c r="H33" i="12"/>
  <c r="H29" i="12"/>
  <c r="H25" i="12"/>
  <c r="H21" i="12"/>
  <c r="H17" i="12"/>
  <c r="H13" i="12"/>
  <c r="H49" i="12"/>
  <c r="H45" i="12"/>
  <c r="H24" i="12"/>
  <c r="H12" i="12"/>
  <c r="H40" i="12"/>
  <c r="H32" i="12"/>
  <c r="H28" i="12"/>
  <c r="H16" i="12"/>
  <c r="H10" i="12"/>
  <c r="H36" i="12"/>
  <c r="H20" i="12"/>
  <c r="H47" i="12"/>
  <c r="H43" i="12"/>
  <c r="H39" i="12"/>
  <c r="H35" i="12"/>
  <c r="H31" i="12"/>
  <c r="H27" i="12"/>
  <c r="H23" i="12"/>
  <c r="H19" i="12"/>
  <c r="H15" i="12"/>
  <c r="H11" i="12"/>
  <c r="H48" i="12"/>
  <c r="H41" i="12"/>
  <c r="H46" i="12"/>
  <c r="H42" i="12"/>
  <c r="H38" i="12"/>
  <c r="H34" i="12"/>
  <c r="H30" i="12"/>
  <c r="H26" i="12"/>
  <c r="H22" i="12"/>
  <c r="H18" i="12"/>
  <c r="H14" i="12"/>
  <c r="C15" i="14"/>
  <c r="D15" i="14"/>
  <c r="E15" i="14"/>
  <c r="F15" i="14"/>
  <c r="B15" i="14"/>
  <c r="E16" i="14"/>
  <c r="B16" i="14"/>
  <c r="F16" i="14"/>
  <c r="D16" i="14"/>
  <c r="C16" i="14"/>
  <c r="F5" i="14"/>
  <c r="F6" i="14" s="1"/>
  <c r="E5" i="14"/>
  <c r="E6" i="14" s="1"/>
  <c r="D5" i="14"/>
  <c r="C5" i="14"/>
  <c r="C6" i="14" s="1"/>
  <c r="B6" i="14"/>
  <c r="AE52" i="9" l="1"/>
  <c r="AE41" i="9"/>
  <c r="AE42" i="9"/>
  <c r="AE43" i="9" s="1"/>
  <c r="AE44" i="9" s="1"/>
  <c r="AE45" i="9" s="1"/>
  <c r="AE46" i="9" s="1"/>
  <c r="AE47" i="9" s="1"/>
  <c r="AE48" i="9" s="1"/>
  <c r="AE49" i="9" s="1"/>
  <c r="AE50" i="9" s="1"/>
  <c r="AE51" i="9" s="1"/>
  <c r="AE40" i="9"/>
  <c r="X9" i="9"/>
  <c r="X7" i="9"/>
  <c r="B3" i="9"/>
  <c r="B2" i="9"/>
  <c r="B1" i="9"/>
  <c r="AE51" i="8"/>
  <c r="AE52" i="8"/>
  <c r="AE41" i="8"/>
  <c r="AE42" i="8"/>
  <c r="AE43" i="8" s="1"/>
  <c r="AE44" i="8" s="1"/>
  <c r="AE45" i="8" s="1"/>
  <c r="AE46" i="8" s="1"/>
  <c r="AE47" i="8" s="1"/>
  <c r="AE48" i="8" s="1"/>
  <c r="AE49" i="8" s="1"/>
  <c r="AE50" i="8" s="1"/>
  <c r="B3" i="8"/>
  <c r="B2" i="8"/>
  <c r="B1" i="8"/>
  <c r="X9" i="8"/>
  <c r="X7" i="8"/>
  <c r="AE41" i="7"/>
  <c r="AE42" i="7"/>
  <c r="AE43" i="7"/>
  <c r="AE44" i="7"/>
  <c r="AE45" i="7" s="1"/>
  <c r="AE46" i="7" s="1"/>
  <c r="AE47" i="7" s="1"/>
  <c r="AE48" i="7" s="1"/>
  <c r="AE49" i="7" s="1"/>
  <c r="AE50" i="7" s="1"/>
  <c r="AE51" i="7" s="1"/>
  <c r="AE52" i="7" s="1"/>
  <c r="X9" i="7"/>
  <c r="X7" i="7"/>
  <c r="B3" i="7"/>
  <c r="B2" i="7"/>
  <c r="B1" i="7"/>
  <c r="AE52" i="6"/>
  <c r="AE50" i="6"/>
  <c r="AE51" i="6"/>
  <c r="AE41" i="6"/>
  <c r="AE42" i="6"/>
  <c r="AE43" i="6"/>
  <c r="AE44" i="6"/>
  <c r="AE45" i="6" s="1"/>
  <c r="AE46" i="6" s="1"/>
  <c r="AE47" i="6" s="1"/>
  <c r="AE48" i="6" s="1"/>
  <c r="AE49" i="6" s="1"/>
  <c r="AE40" i="6"/>
  <c r="X9" i="6"/>
  <c r="X7" i="6"/>
  <c r="B3" i="6"/>
  <c r="B2" i="6"/>
  <c r="B1" i="6"/>
  <c r="X9" i="5"/>
  <c r="X7" i="5"/>
  <c r="AE51" i="5"/>
  <c r="AE52" i="5"/>
  <c r="AE41" i="5"/>
  <c r="AE42" i="5"/>
  <c r="AE43" i="5"/>
  <c r="AE44" i="5"/>
  <c r="AE45" i="5" s="1"/>
  <c r="AE46" i="5" s="1"/>
  <c r="AE47" i="5" s="1"/>
  <c r="AE48" i="5" s="1"/>
  <c r="AE49" i="5" s="1"/>
  <c r="AE50" i="5" s="1"/>
  <c r="B3" i="5"/>
  <c r="B2" i="5"/>
  <c r="B1" i="5"/>
  <c r="X9" i="4"/>
  <c r="X7" i="4"/>
  <c r="AE51" i="4"/>
  <c r="AE52" i="4"/>
  <c r="AE41" i="4"/>
  <c r="AE42" i="4" s="1"/>
  <c r="AE43" i="4" s="1"/>
  <c r="AE44" i="4" s="1"/>
  <c r="AE45" i="4" s="1"/>
  <c r="AE46" i="4" s="1"/>
  <c r="AE47" i="4" s="1"/>
  <c r="AE48" i="4" s="1"/>
  <c r="AE49" i="4" s="1"/>
  <c r="AE50" i="4" s="1"/>
  <c r="B3" i="4"/>
  <c r="B2" i="4"/>
  <c r="B1" i="4"/>
  <c r="AE52" i="3"/>
  <c r="AE41" i="3"/>
  <c r="AE42" i="3"/>
  <c r="AE43" i="3" s="1"/>
  <c r="AE44" i="3" s="1"/>
  <c r="AE45" i="3" s="1"/>
  <c r="AE46" i="3" s="1"/>
  <c r="AE47" i="3" s="1"/>
  <c r="AE48" i="3" s="1"/>
  <c r="AE49" i="3" s="1"/>
  <c r="AE50" i="3" s="1"/>
  <c r="AE51" i="3" s="1"/>
  <c r="AE52" i="1"/>
  <c r="AE41" i="1"/>
  <c r="AE42" i="1" s="1"/>
  <c r="AE43" i="1" s="1"/>
  <c r="AE44" i="1" s="1"/>
  <c r="AE45" i="1" s="1"/>
  <c r="AE46" i="1" s="1"/>
  <c r="AE47" i="1" s="1"/>
  <c r="AE48" i="1" s="1"/>
  <c r="AE49" i="1" s="1"/>
  <c r="AE50" i="1" s="1"/>
  <c r="AE51" i="1" s="1"/>
  <c r="X9" i="3"/>
  <c r="X7" i="3"/>
  <c r="B3" i="3"/>
  <c r="B2" i="3"/>
  <c r="B1" i="3"/>
  <c r="D11" i="11" l="1"/>
  <c r="B12" i="14" l="1"/>
  <c r="AE32" i="9"/>
  <c r="AE33" i="9"/>
  <c r="AE34" i="9" s="1"/>
  <c r="AE35" i="9" s="1"/>
  <c r="AE36" i="9" s="1"/>
  <c r="AE37" i="9" s="1"/>
  <c r="AE38" i="9" s="1"/>
  <c r="AE39" i="9" s="1"/>
  <c r="AE31" i="8"/>
  <c r="AE32" i="8"/>
  <c r="AE33" i="8"/>
  <c r="AE34" i="8"/>
  <c r="AE35" i="8" s="1"/>
  <c r="AE36" i="8" s="1"/>
  <c r="AE37" i="8" s="1"/>
  <c r="AE38" i="8" s="1"/>
  <c r="AE39" i="8" s="1"/>
  <c r="AE40" i="8" s="1"/>
  <c r="AE40" i="7"/>
  <c r="AE32" i="7"/>
  <c r="AE33" i="7"/>
  <c r="AE34" i="7" s="1"/>
  <c r="AE35" i="7" s="1"/>
  <c r="AE36" i="7" s="1"/>
  <c r="AE37" i="7" s="1"/>
  <c r="AE38" i="7" s="1"/>
  <c r="AE39" i="7" s="1"/>
  <c r="AE39" i="6"/>
  <c r="AE32" i="6"/>
  <c r="AE33" i="6"/>
  <c r="AE34" i="6"/>
  <c r="AE35" i="6" s="1"/>
  <c r="AE36" i="6" s="1"/>
  <c r="AE37" i="6" s="1"/>
  <c r="AE38" i="6" s="1"/>
  <c r="N4" i="6"/>
  <c r="N26" i="6" s="1"/>
  <c r="N30" i="6"/>
  <c r="N31" i="6"/>
  <c r="N32" i="6"/>
  <c r="N33" i="6"/>
  <c r="N34" i="6"/>
  <c r="AE40" i="5"/>
  <c r="AE32" i="5"/>
  <c r="AE33" i="5"/>
  <c r="AE34" i="5" s="1"/>
  <c r="AE35" i="5" s="1"/>
  <c r="AE36" i="5" s="1"/>
  <c r="AE37" i="5" s="1"/>
  <c r="AE38" i="5" s="1"/>
  <c r="AE39" i="5" s="1"/>
  <c r="AE38" i="4"/>
  <c r="AE39" i="4"/>
  <c r="AE40" i="4" s="1"/>
  <c r="AE32" i="4"/>
  <c r="AE33" i="4"/>
  <c r="AE34" i="4"/>
  <c r="AE35" i="4"/>
  <c r="AE36" i="4" s="1"/>
  <c r="AE37" i="4" s="1"/>
  <c r="AE39" i="3"/>
  <c r="AE40" i="3"/>
  <c r="AE32" i="3"/>
  <c r="AE33" i="3"/>
  <c r="AE34" i="3" s="1"/>
  <c r="AE35" i="3" s="1"/>
  <c r="AE36" i="3" s="1"/>
  <c r="AE37" i="3" s="1"/>
  <c r="AE38" i="3" s="1"/>
  <c r="B13" i="14" l="1"/>
  <c r="B14" i="14" s="1"/>
  <c r="B17" i="14" s="1"/>
  <c r="B3" i="14"/>
  <c r="F3" i="14"/>
  <c r="C13" i="14"/>
  <c r="F13" i="14"/>
  <c r="F14" i="14" s="1"/>
  <c r="F17" i="14" s="1"/>
  <c r="E13" i="14"/>
  <c r="E14" i="14" s="1"/>
  <c r="E17" i="14" s="1"/>
  <c r="D13" i="14"/>
  <c r="D14" i="14" s="1"/>
  <c r="D17" i="14" s="1"/>
  <c r="D3" i="14"/>
  <c r="D4" i="14" s="1"/>
  <c r="D7" i="14" s="1"/>
  <c r="E3" i="14"/>
  <c r="E4" i="14" s="1"/>
  <c r="E7" i="14" s="1"/>
  <c r="C14" i="14"/>
  <c r="C17" i="14" s="1"/>
  <c r="F4" i="14"/>
  <c r="F7" i="14" s="1"/>
  <c r="C3" i="14"/>
  <c r="C4" i="14" s="1"/>
  <c r="C7" i="14" s="1"/>
  <c r="N23" i="6"/>
  <c r="N46" i="6"/>
  <c r="N35" i="6"/>
  <c r="N36" i="6"/>
  <c r="N37" i="6"/>
  <c r="N38" i="6"/>
  <c r="N39" i="6"/>
  <c r="N40" i="6"/>
  <c r="N41" i="6"/>
  <c r="N42" i="6"/>
  <c r="N43" i="6"/>
  <c r="N45" i="6"/>
  <c r="N44" i="6"/>
  <c r="N27" i="6"/>
  <c r="N29" i="6"/>
  <c r="N28" i="6"/>
  <c r="AS2" i="9"/>
  <c r="AT21" i="9" s="1"/>
  <c r="AS2" i="8"/>
  <c r="AS2" i="7"/>
  <c r="AS2" i="6"/>
  <c r="AS2" i="5"/>
  <c r="AS2" i="4"/>
  <c r="AS2" i="3"/>
  <c r="B18" i="14" l="1"/>
  <c r="B4" i="14"/>
  <c r="K2" i="14"/>
  <c r="AT22" i="9"/>
  <c r="AT23" i="9"/>
  <c r="AT24" i="9"/>
  <c r="AT25" i="9"/>
  <c r="AT26" i="9"/>
  <c r="AT27" i="9"/>
  <c r="AT28" i="9"/>
  <c r="AT10" i="9"/>
  <c r="K3" i="12"/>
  <c r="AT12" i="9"/>
  <c r="E3" i="11"/>
  <c r="H4" i="11"/>
  <c r="K3" i="11"/>
  <c r="AZ11" i="9"/>
  <c r="AZ12" i="9"/>
  <c r="AZ13" i="9"/>
  <c r="AZ14" i="9"/>
  <c r="AZ15" i="9"/>
  <c r="AZ16" i="9"/>
  <c r="AZ17" i="9"/>
  <c r="AZ10" i="9"/>
  <c r="AW11" i="9"/>
  <c r="AW12" i="9"/>
  <c r="AW13" i="9"/>
  <c r="AW14" i="9"/>
  <c r="AW15" i="9"/>
  <c r="AW16" i="9"/>
  <c r="AW17" i="9"/>
  <c r="AW10" i="9"/>
  <c r="AT17" i="9"/>
  <c r="AT11" i="9"/>
  <c r="AT13" i="9"/>
  <c r="AT14" i="9"/>
  <c r="AT15" i="9"/>
  <c r="AT16" i="9"/>
  <c r="B7" i="14" l="1"/>
  <c r="B8" i="14" s="1"/>
  <c r="L2" i="14" s="1"/>
  <c r="N3" i="12"/>
  <c r="F47" i="12"/>
  <c r="F11" i="12"/>
  <c r="F17" i="12"/>
  <c r="F23" i="12"/>
  <c r="F29" i="12"/>
  <c r="F35" i="12"/>
  <c r="F41" i="12"/>
  <c r="F33" i="12"/>
  <c r="F28" i="12"/>
  <c r="F44" i="12"/>
  <c r="F39" i="12"/>
  <c r="F16" i="12"/>
  <c r="F12" i="12"/>
  <c r="F18" i="12"/>
  <c r="F24" i="12"/>
  <c r="F30" i="12"/>
  <c r="F36" i="12"/>
  <c r="F42" i="12"/>
  <c r="F48" i="12"/>
  <c r="F26" i="12"/>
  <c r="F27" i="12"/>
  <c r="F40" i="12"/>
  <c r="F20" i="12"/>
  <c r="F45" i="12"/>
  <c r="F13" i="12"/>
  <c r="F19" i="12"/>
  <c r="F25" i="12"/>
  <c r="F31" i="12"/>
  <c r="F37" i="12"/>
  <c r="F43" i="12"/>
  <c r="F49" i="12"/>
  <c r="F38" i="12"/>
  <c r="F21" i="12"/>
  <c r="F32" i="12"/>
  <c r="F14" i="12"/>
  <c r="F34" i="12"/>
  <c r="F10" i="12"/>
  <c r="F22" i="12"/>
  <c r="F46" i="12"/>
  <c r="F15" i="12"/>
  <c r="B7" i="11"/>
  <c r="B1" i="12" s="1"/>
  <c r="AE15" i="9"/>
  <c r="AE16" i="9" s="1"/>
  <c r="AE17" i="9" s="1"/>
  <c r="AE18" i="9" s="1"/>
  <c r="AE19" i="9" s="1"/>
  <c r="AE20" i="9" s="1"/>
  <c r="AE21" i="9" s="1"/>
  <c r="AE22" i="9" s="1"/>
  <c r="AE23" i="9" s="1"/>
  <c r="AE24" i="9" s="1"/>
  <c r="AE25" i="9" s="1"/>
  <c r="AE26" i="9" s="1"/>
  <c r="AE27" i="9" s="1"/>
  <c r="AE28" i="9" s="1"/>
  <c r="AE29" i="9" s="1"/>
  <c r="AE30" i="9" s="1"/>
  <c r="AE31" i="9" s="1"/>
  <c r="AE14" i="9"/>
  <c r="X12" i="9"/>
  <c r="W12" i="9"/>
  <c r="V12" i="9"/>
  <c r="AF10" i="9"/>
  <c r="T10" i="9"/>
  <c r="AF9" i="9"/>
  <c r="AL6" i="9"/>
  <c r="AI6" i="9"/>
  <c r="AC6" i="9"/>
  <c r="T6" i="9"/>
  <c r="B6" i="9"/>
  <c r="J5" i="9"/>
  <c r="B5" i="9"/>
  <c r="N4" i="9"/>
  <c r="AE16" i="8"/>
  <c r="AE17" i="8" s="1"/>
  <c r="AE18" i="8" s="1"/>
  <c r="AE19" i="8" s="1"/>
  <c r="AE20" i="8" s="1"/>
  <c r="AE21" i="8" s="1"/>
  <c r="AE22" i="8" s="1"/>
  <c r="AE23" i="8" s="1"/>
  <c r="AE24" i="8" s="1"/>
  <c r="AE25" i="8" s="1"/>
  <c r="AE26" i="8" s="1"/>
  <c r="AE27" i="8" s="1"/>
  <c r="AE28" i="8" s="1"/>
  <c r="AE29" i="8" s="1"/>
  <c r="AE30" i="8" s="1"/>
  <c r="AE15" i="8"/>
  <c r="AE14" i="8"/>
  <c r="X12" i="8"/>
  <c r="W12" i="8"/>
  <c r="W14" i="8" s="1"/>
  <c r="V12" i="8"/>
  <c r="AF10" i="8"/>
  <c r="AF9" i="8"/>
  <c r="AL6" i="8"/>
  <c r="AI6" i="8"/>
  <c r="AC6" i="8"/>
  <c r="T6" i="8"/>
  <c r="B6" i="8"/>
  <c r="J5" i="8"/>
  <c r="B5" i="8"/>
  <c r="N4" i="8"/>
  <c r="AE15" i="7"/>
  <c r="AE16" i="7" s="1"/>
  <c r="AE17" i="7" s="1"/>
  <c r="AE18" i="7" s="1"/>
  <c r="AE19" i="7" s="1"/>
  <c r="AE20" i="7" s="1"/>
  <c r="AE21" i="7" s="1"/>
  <c r="AE22" i="7" s="1"/>
  <c r="AE23" i="7" s="1"/>
  <c r="AE24" i="7" s="1"/>
  <c r="AE25" i="7" s="1"/>
  <c r="AE26" i="7" s="1"/>
  <c r="AE27" i="7" s="1"/>
  <c r="AE28" i="7" s="1"/>
  <c r="AE29" i="7" s="1"/>
  <c r="AE30" i="7" s="1"/>
  <c r="AE31" i="7" s="1"/>
  <c r="AE14" i="7"/>
  <c r="X12" i="7"/>
  <c r="W12" i="7"/>
  <c r="W14" i="7" s="1"/>
  <c r="V12" i="7"/>
  <c r="AF10" i="7"/>
  <c r="AF9" i="7"/>
  <c r="AI11" i="7" s="1"/>
  <c r="AL6" i="7"/>
  <c r="AI6" i="7"/>
  <c r="AC6" i="7"/>
  <c r="T6" i="7"/>
  <c r="B6" i="7"/>
  <c r="J5" i="7"/>
  <c r="B5" i="7"/>
  <c r="N4" i="7"/>
  <c r="N25" i="6"/>
  <c r="N24" i="6"/>
  <c r="N22" i="6"/>
  <c r="N18" i="6"/>
  <c r="AE14" i="6"/>
  <c r="AE15" i="6" s="1"/>
  <c r="AE16" i="6" s="1"/>
  <c r="AE17" i="6" s="1"/>
  <c r="AE18" i="6" s="1"/>
  <c r="AE19" i="6" s="1"/>
  <c r="AE20" i="6" s="1"/>
  <c r="AE21" i="6" s="1"/>
  <c r="AE22" i="6" s="1"/>
  <c r="AE23" i="6" s="1"/>
  <c r="AE24" i="6" s="1"/>
  <c r="AE25" i="6" s="1"/>
  <c r="AE26" i="6" s="1"/>
  <c r="AE27" i="6" s="1"/>
  <c r="AE28" i="6" s="1"/>
  <c r="AE29" i="6" s="1"/>
  <c r="N13" i="6"/>
  <c r="X12" i="6"/>
  <c r="W12" i="6"/>
  <c r="V12" i="6"/>
  <c r="AF10" i="6"/>
  <c r="T10" i="6"/>
  <c r="N10" i="6"/>
  <c r="AF9" i="6"/>
  <c r="N9" i="6"/>
  <c r="AL6" i="6"/>
  <c r="AI6" i="6"/>
  <c r="AC6" i="6"/>
  <c r="T6" i="6"/>
  <c r="B6" i="6"/>
  <c r="J5" i="6"/>
  <c r="B5" i="6"/>
  <c r="N8" i="6"/>
  <c r="AE15" i="5"/>
  <c r="AE16" i="5" s="1"/>
  <c r="AE17" i="5" s="1"/>
  <c r="AE18" i="5" s="1"/>
  <c r="AE19" i="5" s="1"/>
  <c r="AE20" i="5" s="1"/>
  <c r="AE21" i="5" s="1"/>
  <c r="AE22" i="5" s="1"/>
  <c r="AE23" i="5" s="1"/>
  <c r="AE24" i="5" s="1"/>
  <c r="AE25" i="5" s="1"/>
  <c r="AE26" i="5" s="1"/>
  <c r="AE27" i="5" s="1"/>
  <c r="AE28" i="5" s="1"/>
  <c r="AE29" i="5" s="1"/>
  <c r="AE30" i="5" s="1"/>
  <c r="AE31" i="5" s="1"/>
  <c r="AE14" i="5"/>
  <c r="X12" i="5"/>
  <c r="W12" i="5"/>
  <c r="W14" i="5" s="1"/>
  <c r="V12" i="5"/>
  <c r="AF10" i="5"/>
  <c r="AF9" i="5"/>
  <c r="AL6" i="5"/>
  <c r="AI6" i="5"/>
  <c r="AC6" i="5"/>
  <c r="T6" i="5"/>
  <c r="B6" i="5"/>
  <c r="J5" i="5"/>
  <c r="B5" i="5"/>
  <c r="N4" i="5"/>
  <c r="AE14" i="4"/>
  <c r="AE15" i="4" s="1"/>
  <c r="AE16" i="4" s="1"/>
  <c r="AE17" i="4" s="1"/>
  <c r="AE18" i="4" s="1"/>
  <c r="AE19" i="4" s="1"/>
  <c r="AE20" i="4" s="1"/>
  <c r="AE21" i="4" s="1"/>
  <c r="AE22" i="4" s="1"/>
  <c r="AE23" i="4" s="1"/>
  <c r="AE24" i="4" s="1"/>
  <c r="AE25" i="4" s="1"/>
  <c r="AE26" i="4" s="1"/>
  <c r="AE27" i="4" s="1"/>
  <c r="AE28" i="4" s="1"/>
  <c r="AE29" i="4" s="1"/>
  <c r="AE30" i="4" s="1"/>
  <c r="AE31" i="4" s="1"/>
  <c r="X12" i="4"/>
  <c r="W12" i="4"/>
  <c r="V12" i="4"/>
  <c r="AF10" i="4"/>
  <c r="AF9" i="4"/>
  <c r="AL6" i="4"/>
  <c r="AI6" i="4"/>
  <c r="AC6" i="4"/>
  <c r="T6" i="4"/>
  <c r="T10" i="4" s="1"/>
  <c r="B6" i="4"/>
  <c r="J5" i="4"/>
  <c r="B5" i="4"/>
  <c r="N4" i="4"/>
  <c r="C10" i="12" l="1"/>
  <c r="I10" i="12" s="1"/>
  <c r="K14" i="12"/>
  <c r="K26" i="12"/>
  <c r="K38" i="12"/>
  <c r="K10" i="12"/>
  <c r="K27" i="12"/>
  <c r="K39" i="12"/>
  <c r="K16" i="12"/>
  <c r="K40" i="12"/>
  <c r="K29" i="12"/>
  <c r="K15" i="12"/>
  <c r="K30" i="12"/>
  <c r="K43" i="12"/>
  <c r="K23" i="12"/>
  <c r="K48" i="12"/>
  <c r="K28" i="12"/>
  <c r="K18" i="12"/>
  <c r="K42" i="12"/>
  <c r="K31" i="12"/>
  <c r="K21" i="12"/>
  <c r="K47" i="12"/>
  <c r="K13" i="12"/>
  <c r="K17" i="12"/>
  <c r="K41" i="12"/>
  <c r="K44" i="12"/>
  <c r="K22" i="12"/>
  <c r="K35" i="12"/>
  <c r="K12" i="12"/>
  <c r="K32" i="12"/>
  <c r="K46" i="12"/>
  <c r="K24" i="12"/>
  <c r="K49" i="12"/>
  <c r="K19" i="12"/>
  <c r="K45" i="12"/>
  <c r="K25" i="12"/>
  <c r="K20" i="12"/>
  <c r="K33" i="12"/>
  <c r="K34" i="12"/>
  <c r="K36" i="12"/>
  <c r="K37" i="12"/>
  <c r="K11" i="12"/>
  <c r="G16" i="12"/>
  <c r="G22" i="12"/>
  <c r="G28" i="12"/>
  <c r="G34" i="12"/>
  <c r="G40" i="12"/>
  <c r="G46" i="12"/>
  <c r="G30" i="12"/>
  <c r="G49" i="12"/>
  <c r="G42" i="12"/>
  <c r="G37" i="12"/>
  <c r="G10" i="12"/>
  <c r="G20" i="12"/>
  <c r="G11" i="12"/>
  <c r="G17" i="12"/>
  <c r="G23" i="12"/>
  <c r="G29" i="12"/>
  <c r="G35" i="12"/>
  <c r="G41" i="12"/>
  <c r="G47" i="12"/>
  <c r="G48" i="12"/>
  <c r="G43" i="12"/>
  <c r="G26" i="12"/>
  <c r="G24" i="12"/>
  <c r="G12" i="12"/>
  <c r="G18" i="12"/>
  <c r="G36" i="12"/>
  <c r="G44" i="12"/>
  <c r="G33" i="12"/>
  <c r="G38" i="12"/>
  <c r="G13" i="12"/>
  <c r="G19" i="12"/>
  <c r="G25" i="12"/>
  <c r="G31" i="12"/>
  <c r="G32" i="12"/>
  <c r="G21" i="12"/>
  <c r="G39" i="12"/>
  <c r="G14" i="12"/>
  <c r="G27" i="12"/>
  <c r="G45" i="12"/>
  <c r="G15" i="12"/>
  <c r="W55" i="8"/>
  <c r="W56" i="8"/>
  <c r="W45" i="8"/>
  <c r="W46" i="8"/>
  <c r="W47" i="8"/>
  <c r="W48" i="8"/>
  <c r="W52" i="8"/>
  <c r="W49" i="8"/>
  <c r="W53" i="8"/>
  <c r="W50" i="8"/>
  <c r="W51" i="8"/>
  <c r="W54" i="8"/>
  <c r="T48" i="5"/>
  <c r="T37" i="5"/>
  <c r="T38" i="5"/>
  <c r="T39" i="5"/>
  <c r="T40" i="5"/>
  <c r="T41" i="5"/>
  <c r="T46" i="5"/>
  <c r="T42" i="5"/>
  <c r="T43" i="5"/>
  <c r="T44" i="5"/>
  <c r="T45" i="5"/>
  <c r="T47" i="5"/>
  <c r="T37" i="6"/>
  <c r="T38" i="6"/>
  <c r="T39" i="6"/>
  <c r="T40" i="6"/>
  <c r="T47" i="6"/>
  <c r="T41" i="6"/>
  <c r="T42" i="6"/>
  <c r="T43" i="6"/>
  <c r="T44" i="6"/>
  <c r="T45" i="6"/>
  <c r="T46" i="6"/>
  <c r="T48" i="6"/>
  <c r="AC38" i="7"/>
  <c r="AC39" i="7"/>
  <c r="AC40" i="7"/>
  <c r="AC41" i="7"/>
  <c r="AC42" i="7"/>
  <c r="AC43" i="7"/>
  <c r="AC48" i="7"/>
  <c r="AC44" i="7"/>
  <c r="AC45" i="7"/>
  <c r="AC46" i="7"/>
  <c r="AC47" i="7"/>
  <c r="AC37" i="7"/>
  <c r="T10" i="8"/>
  <c r="T47" i="8"/>
  <c r="T48" i="8"/>
  <c r="T37" i="8"/>
  <c r="T38" i="8"/>
  <c r="T39" i="8"/>
  <c r="T45" i="8"/>
  <c r="T40" i="8"/>
  <c r="T41" i="8"/>
  <c r="T42" i="8"/>
  <c r="T43" i="8"/>
  <c r="T44" i="8"/>
  <c r="T46" i="8"/>
  <c r="AC40" i="4"/>
  <c r="AC41" i="4"/>
  <c r="AC42" i="4"/>
  <c r="AC43" i="4"/>
  <c r="AC44" i="4"/>
  <c r="AC38" i="4"/>
  <c r="AC45" i="4"/>
  <c r="AC48" i="4"/>
  <c r="AC46" i="4"/>
  <c r="AC47" i="4"/>
  <c r="AC37" i="4"/>
  <c r="AC39" i="4"/>
  <c r="AC48" i="5"/>
  <c r="AC37" i="5"/>
  <c r="AC38" i="5"/>
  <c r="AC39" i="5"/>
  <c r="AC40" i="5"/>
  <c r="AC41" i="5"/>
  <c r="AC42" i="5"/>
  <c r="AC43" i="5"/>
  <c r="AC46" i="5"/>
  <c r="AC44" i="5"/>
  <c r="AC45" i="5"/>
  <c r="AC47" i="5"/>
  <c r="AC47" i="8"/>
  <c r="AC48" i="8"/>
  <c r="AC37" i="8"/>
  <c r="AC38" i="8"/>
  <c r="AC39" i="8"/>
  <c r="AC40" i="8"/>
  <c r="AC45" i="8"/>
  <c r="AC41" i="8"/>
  <c r="AC42" i="8"/>
  <c r="AC43" i="8"/>
  <c r="AC44" i="8"/>
  <c r="AC46" i="8"/>
  <c r="T40" i="4"/>
  <c r="T38" i="4"/>
  <c r="T41" i="4"/>
  <c r="T42" i="4"/>
  <c r="T43" i="4"/>
  <c r="T44" i="4"/>
  <c r="T48" i="4"/>
  <c r="T37" i="4"/>
  <c r="T45" i="4"/>
  <c r="T47" i="4"/>
  <c r="T46" i="4"/>
  <c r="T39" i="4"/>
  <c r="T48" i="7"/>
  <c r="T37" i="7"/>
  <c r="T38" i="7"/>
  <c r="T39" i="7"/>
  <c r="T40" i="7"/>
  <c r="T46" i="7"/>
  <c r="T41" i="7"/>
  <c r="T42" i="7"/>
  <c r="T43" i="7"/>
  <c r="T44" i="7"/>
  <c r="T45" i="7"/>
  <c r="T47" i="7"/>
  <c r="AC37" i="6"/>
  <c r="AC38" i="6"/>
  <c r="AC39" i="6"/>
  <c r="AC40" i="6"/>
  <c r="AC41" i="6"/>
  <c r="AC42" i="6"/>
  <c r="AC43" i="6"/>
  <c r="AC44" i="6"/>
  <c r="AC45" i="6"/>
  <c r="AC47" i="6"/>
  <c r="AC46" i="6"/>
  <c r="AC48" i="6"/>
  <c r="AC44" i="9"/>
  <c r="AC45" i="9"/>
  <c r="AC46" i="9"/>
  <c r="AC47" i="9"/>
  <c r="AC48" i="9"/>
  <c r="AC37" i="9"/>
  <c r="AC42" i="9"/>
  <c r="AC38" i="9"/>
  <c r="AC39" i="9"/>
  <c r="AC40" i="9"/>
  <c r="AC41" i="9"/>
  <c r="AC43" i="9"/>
  <c r="T44" i="9"/>
  <c r="T45" i="9"/>
  <c r="T46" i="9"/>
  <c r="T47" i="9"/>
  <c r="T48" i="9"/>
  <c r="T37" i="9"/>
  <c r="T38" i="9"/>
  <c r="T42" i="9"/>
  <c r="T39" i="9"/>
  <c r="T40" i="9"/>
  <c r="T41" i="9"/>
  <c r="T43" i="9"/>
  <c r="J46" i="7"/>
  <c r="J47" i="7"/>
  <c r="J44" i="7"/>
  <c r="J36" i="7"/>
  <c r="J37" i="7"/>
  <c r="J38" i="7"/>
  <c r="J39" i="7"/>
  <c r="J40" i="7"/>
  <c r="J41" i="7"/>
  <c r="J42" i="7"/>
  <c r="J43" i="7"/>
  <c r="J45" i="7"/>
  <c r="AI12" i="7"/>
  <c r="AL11" i="5"/>
  <c r="AL37" i="5"/>
  <c r="AI37" i="5"/>
  <c r="AF41" i="5"/>
  <c r="AL46" i="5"/>
  <c r="AL38" i="5"/>
  <c r="AI38" i="5"/>
  <c r="AF42" i="5"/>
  <c r="AL39" i="5"/>
  <c r="AI39" i="5"/>
  <c r="AF43" i="5"/>
  <c r="AL40" i="5"/>
  <c r="AI40" i="5"/>
  <c r="AF44" i="5"/>
  <c r="AL41" i="5"/>
  <c r="AI41" i="5"/>
  <c r="AF45" i="5"/>
  <c r="AL42" i="5"/>
  <c r="AI42" i="5"/>
  <c r="AF46" i="5"/>
  <c r="AL43" i="5"/>
  <c r="AI43" i="5"/>
  <c r="AF47" i="5"/>
  <c r="AL44" i="5"/>
  <c r="AI44" i="5"/>
  <c r="AF48" i="5"/>
  <c r="AL45" i="5"/>
  <c r="AI45" i="5"/>
  <c r="AF49" i="5"/>
  <c r="AI46" i="5"/>
  <c r="AL48" i="5"/>
  <c r="AI48" i="5"/>
  <c r="AF52" i="5"/>
  <c r="AF50" i="5"/>
  <c r="AI47" i="5"/>
  <c r="AF51" i="5"/>
  <c r="AL47" i="5"/>
  <c r="AL14" i="7"/>
  <c r="J45" i="8"/>
  <c r="J46" i="8"/>
  <c r="J47" i="8"/>
  <c r="J36" i="8"/>
  <c r="J43" i="8"/>
  <c r="J37" i="8"/>
  <c r="J42" i="8"/>
  <c r="J38" i="8"/>
  <c r="J39" i="8"/>
  <c r="J40" i="8"/>
  <c r="J41" i="8"/>
  <c r="J44" i="8"/>
  <c r="J47" i="6"/>
  <c r="J36" i="6"/>
  <c r="J37" i="6"/>
  <c r="J38" i="6"/>
  <c r="J39" i="6"/>
  <c r="J40" i="6"/>
  <c r="J41" i="6"/>
  <c r="J42" i="6"/>
  <c r="J44" i="6"/>
  <c r="J43" i="6"/>
  <c r="J46" i="6"/>
  <c r="J45" i="6"/>
  <c r="N44" i="8"/>
  <c r="N45" i="8"/>
  <c r="N46" i="8"/>
  <c r="N35" i="8"/>
  <c r="N36" i="8"/>
  <c r="N37" i="8"/>
  <c r="N38" i="8"/>
  <c r="N39" i="8"/>
  <c r="N40" i="8"/>
  <c r="N41" i="8"/>
  <c r="N43" i="8"/>
  <c r="N42" i="8"/>
  <c r="AL47" i="9"/>
  <c r="AI47" i="9"/>
  <c r="AF51" i="9"/>
  <c r="AL48" i="9"/>
  <c r="AI48" i="9"/>
  <c r="AF52" i="9"/>
  <c r="AL37" i="9"/>
  <c r="AI37" i="9"/>
  <c r="AF41" i="9"/>
  <c r="AL44" i="9"/>
  <c r="AI45" i="9"/>
  <c r="AL38" i="9"/>
  <c r="AI38" i="9"/>
  <c r="AF42" i="9"/>
  <c r="AL39" i="9"/>
  <c r="AI39" i="9"/>
  <c r="AF43" i="9"/>
  <c r="AL45" i="9"/>
  <c r="AL40" i="9"/>
  <c r="AI40" i="9"/>
  <c r="AF44" i="9"/>
  <c r="AI44" i="9"/>
  <c r="AL41" i="9"/>
  <c r="AI41" i="9"/>
  <c r="AF45" i="9"/>
  <c r="AF48" i="9"/>
  <c r="AL42" i="9"/>
  <c r="AI42" i="9"/>
  <c r="AF46" i="9"/>
  <c r="AL43" i="9"/>
  <c r="AI43" i="9"/>
  <c r="AF47" i="9"/>
  <c r="AF49" i="9"/>
  <c r="AL46" i="9"/>
  <c r="AI46" i="9"/>
  <c r="AF50" i="9"/>
  <c r="N41" i="5"/>
  <c r="N42" i="5"/>
  <c r="N43" i="5"/>
  <c r="N44" i="5"/>
  <c r="N45" i="5"/>
  <c r="N46" i="5"/>
  <c r="N35" i="5"/>
  <c r="N38" i="5"/>
  <c r="N36" i="5"/>
  <c r="N37" i="5"/>
  <c r="N40" i="5"/>
  <c r="N39" i="5"/>
  <c r="N41" i="9"/>
  <c r="N42" i="9"/>
  <c r="N39" i="9"/>
  <c r="N43" i="9"/>
  <c r="N44" i="9"/>
  <c r="N45" i="9"/>
  <c r="N46" i="9"/>
  <c r="N35" i="9"/>
  <c r="N36" i="9"/>
  <c r="N37" i="9"/>
  <c r="N40" i="9"/>
  <c r="N38" i="9"/>
  <c r="AL44" i="6"/>
  <c r="AI44" i="6"/>
  <c r="AF48" i="6"/>
  <c r="AI41" i="6"/>
  <c r="AL45" i="6"/>
  <c r="AI45" i="6"/>
  <c r="AF49" i="6"/>
  <c r="AL46" i="6"/>
  <c r="AI46" i="6"/>
  <c r="AF50" i="6"/>
  <c r="AL41" i="6"/>
  <c r="AL47" i="6"/>
  <c r="AI47" i="6"/>
  <c r="AF51" i="6"/>
  <c r="AL48" i="6"/>
  <c r="AI48" i="6"/>
  <c r="AF52" i="6"/>
  <c r="AL37" i="6"/>
  <c r="AI37" i="6"/>
  <c r="AF41" i="6"/>
  <c r="AF45" i="6"/>
  <c r="AL38" i="6"/>
  <c r="AI38" i="6"/>
  <c r="AF42" i="6"/>
  <c r="AL39" i="6"/>
  <c r="AI39" i="6"/>
  <c r="AF43" i="6"/>
  <c r="AL40" i="6"/>
  <c r="AI40" i="6"/>
  <c r="AF44" i="6"/>
  <c r="AL43" i="6"/>
  <c r="AI43" i="6"/>
  <c r="AF47" i="6"/>
  <c r="AI42" i="6"/>
  <c r="AL42" i="6"/>
  <c r="AF46" i="6"/>
  <c r="AL12" i="7"/>
  <c r="AL41" i="7"/>
  <c r="AI41" i="7"/>
  <c r="AF45" i="7"/>
  <c r="AL38" i="7"/>
  <c r="AF43" i="7"/>
  <c r="AL42" i="7"/>
  <c r="AI42" i="7"/>
  <c r="AF46" i="7"/>
  <c r="AL43" i="7"/>
  <c r="AI43" i="7"/>
  <c r="AF47" i="7"/>
  <c r="AL39" i="7"/>
  <c r="AL44" i="7"/>
  <c r="AI44" i="7"/>
  <c r="AF48" i="7"/>
  <c r="AL45" i="7"/>
  <c r="AI45" i="7"/>
  <c r="AF49" i="7"/>
  <c r="AF42" i="7"/>
  <c r="AL46" i="7"/>
  <c r="AI46" i="7"/>
  <c r="AF50" i="7"/>
  <c r="AL47" i="7"/>
  <c r="AI47" i="7"/>
  <c r="AF51" i="7"/>
  <c r="AL48" i="7"/>
  <c r="AI48" i="7"/>
  <c r="AF52" i="7"/>
  <c r="AL37" i="7"/>
  <c r="AI37" i="7"/>
  <c r="AF41" i="7"/>
  <c r="AI39" i="7"/>
  <c r="AL40" i="7"/>
  <c r="AI40" i="7"/>
  <c r="AF44" i="7"/>
  <c r="AI38" i="7"/>
  <c r="J42" i="5"/>
  <c r="J43" i="5"/>
  <c r="J44" i="5"/>
  <c r="J39" i="5"/>
  <c r="J45" i="5"/>
  <c r="J46" i="5"/>
  <c r="J47" i="5"/>
  <c r="J36" i="5"/>
  <c r="J37" i="5"/>
  <c r="J38" i="5"/>
  <c r="J41" i="5"/>
  <c r="J40" i="5"/>
  <c r="N9" i="7"/>
  <c r="N45" i="7"/>
  <c r="N46" i="7"/>
  <c r="N35" i="7"/>
  <c r="N36" i="7"/>
  <c r="N37" i="7"/>
  <c r="N42" i="7"/>
  <c r="N38" i="7"/>
  <c r="N39" i="7"/>
  <c r="N40" i="7"/>
  <c r="N41" i="7"/>
  <c r="N44" i="7"/>
  <c r="N43" i="7"/>
  <c r="J18" i="9"/>
  <c r="J42" i="9"/>
  <c r="J40" i="9"/>
  <c r="J43" i="9"/>
  <c r="J39" i="9"/>
  <c r="J44" i="9"/>
  <c r="J45" i="9"/>
  <c r="J46" i="9"/>
  <c r="J47" i="9"/>
  <c r="J36" i="9"/>
  <c r="J37" i="9"/>
  <c r="J38" i="9"/>
  <c r="J41" i="9"/>
  <c r="AL38" i="4"/>
  <c r="AI38" i="4"/>
  <c r="AF42" i="4"/>
  <c r="AL39" i="4"/>
  <c r="AI39" i="4"/>
  <c r="AF43" i="4"/>
  <c r="AF51" i="4"/>
  <c r="AL40" i="4"/>
  <c r="AI40" i="4"/>
  <c r="AF44" i="4"/>
  <c r="AL41" i="4"/>
  <c r="AI41" i="4"/>
  <c r="AF45" i="4"/>
  <c r="AL42" i="4"/>
  <c r="AI42" i="4"/>
  <c r="AF46" i="4"/>
  <c r="AL43" i="4"/>
  <c r="AI43" i="4"/>
  <c r="AF47" i="4"/>
  <c r="AL44" i="4"/>
  <c r="AI44" i="4"/>
  <c r="AF48" i="4"/>
  <c r="AL45" i="4"/>
  <c r="AI45" i="4"/>
  <c r="AF49" i="4"/>
  <c r="AI47" i="4"/>
  <c r="AL46" i="4"/>
  <c r="AI46" i="4"/>
  <c r="AF50" i="4"/>
  <c r="AL37" i="4"/>
  <c r="AI37" i="4"/>
  <c r="AF41" i="4"/>
  <c r="AL47" i="4"/>
  <c r="AI48" i="4"/>
  <c r="AF52" i="4"/>
  <c r="AL48" i="4"/>
  <c r="J20" i="7"/>
  <c r="AI14" i="7"/>
  <c r="N45" i="4"/>
  <c r="N46" i="4"/>
  <c r="N35" i="4"/>
  <c r="N36" i="4"/>
  <c r="N37" i="4"/>
  <c r="N38" i="4"/>
  <c r="N39" i="4"/>
  <c r="N40" i="4"/>
  <c r="N41" i="4"/>
  <c r="N42" i="4"/>
  <c r="N44" i="4"/>
  <c r="N43" i="4"/>
  <c r="J46" i="4"/>
  <c r="J47" i="4"/>
  <c r="J36" i="4"/>
  <c r="J37" i="4"/>
  <c r="J38" i="4"/>
  <c r="J39" i="4"/>
  <c r="J40" i="4"/>
  <c r="J41" i="4"/>
  <c r="J44" i="4"/>
  <c r="J45" i="4"/>
  <c r="J42" i="4"/>
  <c r="J43" i="4"/>
  <c r="N25" i="5"/>
  <c r="AL38" i="8"/>
  <c r="AI38" i="8"/>
  <c r="AF42" i="8"/>
  <c r="AL39" i="8"/>
  <c r="AI39" i="8"/>
  <c r="AF43" i="8"/>
  <c r="AL40" i="8"/>
  <c r="AI40" i="8"/>
  <c r="AF44" i="8"/>
  <c r="AL41" i="8"/>
  <c r="AI41" i="8"/>
  <c r="AF45" i="8"/>
  <c r="AL48" i="8"/>
  <c r="AL42" i="8"/>
  <c r="AI42" i="8"/>
  <c r="AF46" i="8"/>
  <c r="AL47" i="8"/>
  <c r="AF51" i="8"/>
  <c r="AL43" i="8"/>
  <c r="AI43" i="8"/>
  <c r="AF47" i="8"/>
  <c r="AL44" i="8"/>
  <c r="AI44" i="8"/>
  <c r="AF48" i="8"/>
  <c r="AI48" i="8"/>
  <c r="AL45" i="8"/>
  <c r="AI45" i="8"/>
  <c r="AF49" i="8"/>
  <c r="AL46" i="8"/>
  <c r="AI46" i="8"/>
  <c r="AF50" i="8"/>
  <c r="AI47" i="8"/>
  <c r="AF52" i="8"/>
  <c r="AL37" i="8"/>
  <c r="AI37" i="8"/>
  <c r="AF41" i="8"/>
  <c r="W14" i="9"/>
  <c r="AC12" i="9"/>
  <c r="AC36" i="9"/>
  <c r="AC28" i="9"/>
  <c r="AC29" i="9"/>
  <c r="AC34" i="9"/>
  <c r="AC30" i="9"/>
  <c r="AC31" i="9"/>
  <c r="AC32" i="9"/>
  <c r="AC33" i="9"/>
  <c r="AC35" i="9"/>
  <c r="T27" i="9"/>
  <c r="T32" i="9"/>
  <c r="T28" i="9"/>
  <c r="T33" i="9"/>
  <c r="T34" i="9"/>
  <c r="T30" i="9"/>
  <c r="T35" i="9"/>
  <c r="T29" i="9"/>
  <c r="T36" i="9"/>
  <c r="T31" i="9"/>
  <c r="N10" i="9"/>
  <c r="N28" i="9"/>
  <c r="N29" i="9"/>
  <c r="N31" i="9"/>
  <c r="N33" i="9"/>
  <c r="N34" i="9"/>
  <c r="N26" i="9"/>
  <c r="N27" i="9"/>
  <c r="N32" i="9"/>
  <c r="N30" i="9"/>
  <c r="N15" i="9"/>
  <c r="N18" i="9"/>
  <c r="J9" i="9"/>
  <c r="J27" i="9"/>
  <c r="J34" i="9"/>
  <c r="J28" i="9"/>
  <c r="J29" i="9"/>
  <c r="J32" i="9"/>
  <c r="J33" i="9"/>
  <c r="J30" i="9"/>
  <c r="J35" i="9"/>
  <c r="J31" i="9"/>
  <c r="N8" i="9"/>
  <c r="J21" i="9"/>
  <c r="AI12" i="9"/>
  <c r="AL29" i="9"/>
  <c r="AI33" i="9"/>
  <c r="AF40" i="9"/>
  <c r="AF37" i="9"/>
  <c r="AL30" i="9"/>
  <c r="AI34" i="9"/>
  <c r="AF34" i="9"/>
  <c r="AI29" i="9"/>
  <c r="AL36" i="9"/>
  <c r="AL31" i="9"/>
  <c r="AI35" i="9"/>
  <c r="AI31" i="9"/>
  <c r="AL32" i="9"/>
  <c r="AI36" i="9"/>
  <c r="AF33" i="9"/>
  <c r="AF36" i="9"/>
  <c r="AI30" i="9"/>
  <c r="AF38" i="9"/>
  <c r="AL28" i="9"/>
  <c r="AL33" i="9"/>
  <c r="AF32" i="9"/>
  <c r="AL34" i="9"/>
  <c r="AF35" i="9"/>
  <c r="AF39" i="9"/>
  <c r="AL35" i="9"/>
  <c r="AI28" i="9"/>
  <c r="AI32" i="9"/>
  <c r="AC12" i="8"/>
  <c r="AC30" i="8"/>
  <c r="AC31" i="8"/>
  <c r="AC32" i="8"/>
  <c r="AC33" i="8"/>
  <c r="AC29" i="8"/>
  <c r="AC34" i="8"/>
  <c r="AC35" i="8"/>
  <c r="AC36" i="8"/>
  <c r="AC28" i="8"/>
  <c r="T27" i="8"/>
  <c r="T33" i="8"/>
  <c r="T34" i="8"/>
  <c r="T35" i="8"/>
  <c r="T29" i="8"/>
  <c r="T30" i="8"/>
  <c r="T36" i="8"/>
  <c r="T31" i="8"/>
  <c r="T32" i="8"/>
  <c r="T28" i="8"/>
  <c r="AC27" i="8"/>
  <c r="AF28" i="8"/>
  <c r="AL34" i="8"/>
  <c r="AF32" i="8"/>
  <c r="AL31" i="8"/>
  <c r="AI35" i="8"/>
  <c r="AI36" i="8"/>
  <c r="AL35" i="8"/>
  <c r="AF33" i="8"/>
  <c r="AF34" i="8"/>
  <c r="AL32" i="8"/>
  <c r="AL36" i="8"/>
  <c r="AI28" i="8"/>
  <c r="AF35" i="8"/>
  <c r="AI29" i="8"/>
  <c r="AF36" i="8"/>
  <c r="AF39" i="8"/>
  <c r="AF40" i="8"/>
  <c r="AI34" i="8"/>
  <c r="AL33" i="8"/>
  <c r="AI30" i="8"/>
  <c r="AF37" i="8"/>
  <c r="AI33" i="8"/>
  <c r="AL28" i="8"/>
  <c r="AI31" i="8"/>
  <c r="AF38" i="8"/>
  <c r="AI32" i="8"/>
  <c r="AL29" i="8"/>
  <c r="AL30" i="8"/>
  <c r="AI10" i="8"/>
  <c r="J9" i="8"/>
  <c r="J29" i="8"/>
  <c r="J27" i="8"/>
  <c r="J28" i="8"/>
  <c r="J30" i="8"/>
  <c r="J31" i="8"/>
  <c r="J32" i="8"/>
  <c r="J33" i="8"/>
  <c r="J34" i="8"/>
  <c r="J35" i="8"/>
  <c r="AI12" i="8"/>
  <c r="N10" i="8"/>
  <c r="N34" i="8"/>
  <c r="N26" i="8"/>
  <c r="N30" i="8"/>
  <c r="N27" i="8"/>
  <c r="N29" i="8"/>
  <c r="N31" i="8"/>
  <c r="N32" i="8"/>
  <c r="N28" i="8"/>
  <c r="N33" i="8"/>
  <c r="W35" i="8"/>
  <c r="W40" i="8"/>
  <c r="W41" i="8"/>
  <c r="W36" i="8"/>
  <c r="W38" i="8"/>
  <c r="W42" i="8"/>
  <c r="W43" i="8"/>
  <c r="W44" i="8"/>
  <c r="W37" i="8"/>
  <c r="W39" i="8"/>
  <c r="W27" i="8"/>
  <c r="W26" i="8"/>
  <c r="W17" i="8"/>
  <c r="W30" i="8"/>
  <c r="W35" i="7"/>
  <c r="W56" i="7"/>
  <c r="W47" i="7"/>
  <c r="W45" i="7"/>
  <c r="W46" i="7"/>
  <c r="W49" i="7"/>
  <c r="W53" i="7"/>
  <c r="W50" i="7"/>
  <c r="W54" i="7"/>
  <c r="W51" i="7"/>
  <c r="W52" i="7"/>
  <c r="W55" i="7"/>
  <c r="W48" i="7"/>
  <c r="W43" i="7"/>
  <c r="W38" i="7"/>
  <c r="W44" i="7"/>
  <c r="W39" i="7"/>
  <c r="W36" i="7"/>
  <c r="W40" i="7"/>
  <c r="W42" i="7"/>
  <c r="W37" i="7"/>
  <c r="W41" i="7"/>
  <c r="W26" i="7"/>
  <c r="W19" i="7"/>
  <c r="W18" i="7"/>
  <c r="W17" i="7"/>
  <c r="W25" i="7"/>
  <c r="W24" i="7"/>
  <c r="W23" i="7"/>
  <c r="W22" i="7"/>
  <c r="W20" i="7"/>
  <c r="W21" i="7"/>
  <c r="W30" i="7"/>
  <c r="W27" i="7"/>
  <c r="T27" i="7"/>
  <c r="T29" i="7"/>
  <c r="T32" i="7"/>
  <c r="T30" i="7"/>
  <c r="T31" i="7"/>
  <c r="T36" i="7"/>
  <c r="T33" i="7"/>
  <c r="T28" i="7"/>
  <c r="T34" i="7"/>
  <c r="T35" i="7"/>
  <c r="T26" i="7"/>
  <c r="AC12" i="7"/>
  <c r="AC35" i="7"/>
  <c r="AC33" i="7"/>
  <c r="AC34" i="7"/>
  <c r="AC36" i="7"/>
  <c r="AC28" i="7"/>
  <c r="AC30" i="7"/>
  <c r="AC29" i="7"/>
  <c r="AC32" i="7"/>
  <c r="AC31" i="7"/>
  <c r="J9" i="7"/>
  <c r="J27" i="7"/>
  <c r="J35" i="7"/>
  <c r="J33" i="7"/>
  <c r="J28" i="7"/>
  <c r="J29" i="7"/>
  <c r="J31" i="7"/>
  <c r="J30" i="7"/>
  <c r="J32" i="7"/>
  <c r="J34" i="7"/>
  <c r="N20" i="7"/>
  <c r="N14" i="7"/>
  <c r="N10" i="7"/>
  <c r="N32" i="7"/>
  <c r="N34" i="7"/>
  <c r="N33" i="7"/>
  <c r="N28" i="7"/>
  <c r="N29" i="7"/>
  <c r="N31" i="7"/>
  <c r="N26" i="7"/>
  <c r="N27" i="7"/>
  <c r="N30" i="7"/>
  <c r="AL11" i="7"/>
  <c r="AL28" i="7"/>
  <c r="AI31" i="7"/>
  <c r="AF38" i="7"/>
  <c r="AI33" i="7"/>
  <c r="AI34" i="7"/>
  <c r="AL29" i="7"/>
  <c r="AI32" i="7"/>
  <c r="AF39" i="7"/>
  <c r="AL30" i="7"/>
  <c r="AF40" i="7"/>
  <c r="AL31" i="7"/>
  <c r="AL32" i="7"/>
  <c r="AI35" i="7"/>
  <c r="AF34" i="7"/>
  <c r="AF37" i="7"/>
  <c r="AL33" i="7"/>
  <c r="AI36" i="7"/>
  <c r="AF33" i="7"/>
  <c r="AL34" i="7"/>
  <c r="AF32" i="7"/>
  <c r="AL35" i="7"/>
  <c r="AF35" i="7"/>
  <c r="AL36" i="7"/>
  <c r="AI28" i="7"/>
  <c r="AI29" i="7"/>
  <c r="AF36" i="7"/>
  <c r="AI30" i="7"/>
  <c r="W14" i="6"/>
  <c r="T27" i="6"/>
  <c r="T32" i="6"/>
  <c r="T29" i="6"/>
  <c r="T33" i="6"/>
  <c r="T34" i="6"/>
  <c r="T28" i="6"/>
  <c r="T30" i="6"/>
  <c r="T35" i="6"/>
  <c r="T31" i="6"/>
  <c r="T36" i="6"/>
  <c r="AC12" i="6"/>
  <c r="AC33" i="6"/>
  <c r="AC32" i="6"/>
  <c r="AC34" i="6"/>
  <c r="AC28" i="6"/>
  <c r="AC31" i="6"/>
  <c r="AC29" i="6"/>
  <c r="AC30" i="6"/>
  <c r="AC35" i="6"/>
  <c r="AC36" i="6"/>
  <c r="AL11" i="6"/>
  <c r="AL33" i="6"/>
  <c r="AI36" i="6"/>
  <c r="AL34" i="6"/>
  <c r="AF32" i="6"/>
  <c r="AL32" i="6"/>
  <c r="AL35" i="6"/>
  <c r="AF33" i="6"/>
  <c r="AL36" i="6"/>
  <c r="AF34" i="6"/>
  <c r="AI34" i="6"/>
  <c r="AI28" i="6"/>
  <c r="AF35" i="6"/>
  <c r="AI29" i="6"/>
  <c r="AF36" i="6"/>
  <c r="AI30" i="6"/>
  <c r="AF37" i="6"/>
  <c r="AF40" i="6"/>
  <c r="AL28" i="6"/>
  <c r="AI31" i="6"/>
  <c r="AF38" i="6"/>
  <c r="AI33" i="6"/>
  <c r="AL29" i="6"/>
  <c r="AI32" i="6"/>
  <c r="AF39" i="6"/>
  <c r="AL30" i="6"/>
  <c r="AL31" i="6"/>
  <c r="AI35" i="6"/>
  <c r="J9" i="6"/>
  <c r="J35" i="6"/>
  <c r="J27" i="6"/>
  <c r="J34" i="6"/>
  <c r="J28" i="6"/>
  <c r="J29" i="6"/>
  <c r="J30" i="6"/>
  <c r="J31" i="6"/>
  <c r="J32" i="6"/>
  <c r="J33" i="6"/>
  <c r="W50" i="5"/>
  <c r="W53" i="5"/>
  <c r="W54" i="5"/>
  <c r="W51" i="5"/>
  <c r="W52" i="5"/>
  <c r="W55" i="5"/>
  <c r="W47" i="5"/>
  <c r="W48" i="5"/>
  <c r="W56" i="5"/>
  <c r="W45" i="5"/>
  <c r="W46" i="5"/>
  <c r="W49" i="5"/>
  <c r="W37" i="5"/>
  <c r="W38" i="5"/>
  <c r="W39" i="5"/>
  <c r="W40" i="5"/>
  <c r="W41" i="5"/>
  <c r="W42" i="5"/>
  <c r="W44" i="5"/>
  <c r="W36" i="5"/>
  <c r="W43" i="5"/>
  <c r="AC13" i="5"/>
  <c r="AC29" i="5"/>
  <c r="AC31" i="5"/>
  <c r="AC30" i="5"/>
  <c r="AC32" i="5"/>
  <c r="AC33" i="5"/>
  <c r="AC36" i="5"/>
  <c r="AC28" i="5"/>
  <c r="AC34" i="5"/>
  <c r="AC35" i="5"/>
  <c r="T27" i="5"/>
  <c r="T35" i="5"/>
  <c r="T36" i="5"/>
  <c r="T28" i="5"/>
  <c r="T30" i="5"/>
  <c r="T31" i="5"/>
  <c r="T34" i="5"/>
  <c r="T29" i="5"/>
  <c r="T32" i="5"/>
  <c r="T33" i="5"/>
  <c r="J26" i="5"/>
  <c r="J30" i="5"/>
  <c r="J31" i="5"/>
  <c r="J32" i="5"/>
  <c r="J33" i="5"/>
  <c r="J34" i="5"/>
  <c r="J35" i="5"/>
  <c r="J29" i="5"/>
  <c r="J27" i="5"/>
  <c r="J28" i="5"/>
  <c r="AL14" i="5"/>
  <c r="N10" i="5"/>
  <c r="N26" i="5"/>
  <c r="N27" i="5"/>
  <c r="N28" i="5"/>
  <c r="N29" i="5"/>
  <c r="N32" i="5"/>
  <c r="N30" i="5"/>
  <c r="N34" i="5"/>
  <c r="N31" i="5"/>
  <c r="N33" i="5"/>
  <c r="AL13" i="5"/>
  <c r="AL34" i="5"/>
  <c r="AF32" i="5"/>
  <c r="AL35" i="5"/>
  <c r="AF33" i="5"/>
  <c r="AF34" i="5"/>
  <c r="AL36" i="5"/>
  <c r="AI28" i="5"/>
  <c r="AF35" i="5"/>
  <c r="AF39" i="5"/>
  <c r="AF40" i="5"/>
  <c r="AL33" i="5"/>
  <c r="AI29" i="5"/>
  <c r="AF36" i="5"/>
  <c r="AI31" i="5"/>
  <c r="AI32" i="5"/>
  <c r="AI33" i="5"/>
  <c r="AI30" i="5"/>
  <c r="AF37" i="5"/>
  <c r="AF38" i="5"/>
  <c r="AL30" i="5"/>
  <c r="AL32" i="5"/>
  <c r="AL28" i="5"/>
  <c r="AL29" i="5"/>
  <c r="AL31" i="5"/>
  <c r="AI34" i="5"/>
  <c r="AI35" i="5"/>
  <c r="AI36" i="5"/>
  <c r="W14" i="4"/>
  <c r="AC12" i="4"/>
  <c r="AC31" i="4"/>
  <c r="AC32" i="4"/>
  <c r="AC33" i="4"/>
  <c r="AC34" i="4"/>
  <c r="AC35" i="4"/>
  <c r="AC36" i="4"/>
  <c r="AC29" i="4"/>
  <c r="AC28" i="4"/>
  <c r="AC30" i="4"/>
  <c r="T27" i="4"/>
  <c r="T28" i="4"/>
  <c r="T35" i="4"/>
  <c r="T29" i="4"/>
  <c r="T30" i="4"/>
  <c r="T31" i="4"/>
  <c r="T32" i="4"/>
  <c r="T36" i="4"/>
  <c r="T33" i="4"/>
  <c r="T34" i="4"/>
  <c r="J9" i="4"/>
  <c r="J32" i="4"/>
  <c r="J33" i="4"/>
  <c r="J34" i="4"/>
  <c r="J35" i="4"/>
  <c r="J31" i="4"/>
  <c r="J27" i="4"/>
  <c r="J29" i="4"/>
  <c r="J30" i="4"/>
  <c r="J28" i="4"/>
  <c r="AF13" i="4"/>
  <c r="AI30" i="4"/>
  <c r="AF37" i="4"/>
  <c r="AL28" i="4"/>
  <c r="AI31" i="4"/>
  <c r="AF38" i="4"/>
  <c r="AF40" i="4"/>
  <c r="AL29" i="4"/>
  <c r="AI32" i="4"/>
  <c r="AF39" i="4"/>
  <c r="AL30" i="4"/>
  <c r="AI33" i="4"/>
  <c r="AL31" i="4"/>
  <c r="AI34" i="4"/>
  <c r="AF36" i="4"/>
  <c r="AL32" i="4"/>
  <c r="AI35" i="4"/>
  <c r="AI28" i="4"/>
  <c r="AL33" i="4"/>
  <c r="AI36" i="4"/>
  <c r="AI29" i="4"/>
  <c r="AL34" i="4"/>
  <c r="AF32" i="4"/>
  <c r="AL35" i="4"/>
  <c r="AF33" i="4"/>
  <c r="AL36" i="4"/>
  <c r="AF34" i="4"/>
  <c r="AF35" i="4"/>
  <c r="N8" i="4"/>
  <c r="N28" i="4"/>
  <c r="N29" i="4"/>
  <c r="N31" i="4"/>
  <c r="N27" i="4"/>
  <c r="N30" i="4"/>
  <c r="N32" i="4"/>
  <c r="N33" i="4"/>
  <c r="N34" i="4"/>
  <c r="N26" i="4"/>
  <c r="AL14" i="9"/>
  <c r="AI11" i="9"/>
  <c r="N21" i="9"/>
  <c r="J22" i="9"/>
  <c r="J24" i="9"/>
  <c r="N24" i="9"/>
  <c r="J25" i="9"/>
  <c r="J13" i="9"/>
  <c r="AI14" i="9"/>
  <c r="AL14" i="8"/>
  <c r="AL12" i="8"/>
  <c r="J13" i="8"/>
  <c r="J10" i="8"/>
  <c r="AC10" i="8"/>
  <c r="AF29" i="8"/>
  <c r="AI11" i="8"/>
  <c r="J17" i="8"/>
  <c r="AL11" i="8"/>
  <c r="F7" i="8"/>
  <c r="J23" i="8"/>
  <c r="T9" i="7"/>
  <c r="J21" i="7"/>
  <c r="J8" i="7"/>
  <c r="T10" i="7"/>
  <c r="N15" i="7"/>
  <c r="N22" i="7"/>
  <c r="J16" i="7"/>
  <c r="N16" i="7"/>
  <c r="J24" i="7"/>
  <c r="N24" i="7"/>
  <c r="AI12" i="6"/>
  <c r="AC10" i="6"/>
  <c r="N15" i="6"/>
  <c r="N16" i="6"/>
  <c r="AI11" i="6"/>
  <c r="N17" i="6"/>
  <c r="AL12" i="6"/>
  <c r="N12" i="6"/>
  <c r="N19" i="6"/>
  <c r="N20" i="6"/>
  <c r="AI14" i="6"/>
  <c r="J21" i="6"/>
  <c r="AL14" i="6"/>
  <c r="N21" i="6"/>
  <c r="Q5" i="5"/>
  <c r="AI11" i="5"/>
  <c r="N24" i="5"/>
  <c r="AI14" i="5"/>
  <c r="AL15" i="5"/>
  <c r="N16" i="5"/>
  <c r="N7" i="5"/>
  <c r="N17" i="5"/>
  <c r="N15" i="5"/>
  <c r="N8" i="5"/>
  <c r="AC12" i="5"/>
  <c r="N18" i="5"/>
  <c r="N12" i="5"/>
  <c r="T9" i="5"/>
  <c r="AI12" i="5"/>
  <c r="N19" i="5"/>
  <c r="AL12" i="5"/>
  <c r="N20" i="5"/>
  <c r="T10" i="5"/>
  <c r="N13" i="5"/>
  <c r="N21" i="5"/>
  <c r="N22" i="5"/>
  <c r="AC11" i="5"/>
  <c r="N14" i="5"/>
  <c r="N23" i="5"/>
  <c r="J22" i="4"/>
  <c r="AI14" i="4"/>
  <c r="AL14" i="4"/>
  <c r="J8" i="4"/>
  <c r="T9" i="4"/>
  <c r="J15" i="9"/>
  <c r="N20" i="9"/>
  <c r="N22" i="9"/>
  <c r="J12" i="9"/>
  <c r="N16" i="9"/>
  <c r="J17" i="9"/>
  <c r="J23" i="9"/>
  <c r="J16" i="9"/>
  <c r="N17" i="9"/>
  <c r="N23" i="9"/>
  <c r="N25" i="9"/>
  <c r="N9" i="9"/>
  <c r="J14" i="9"/>
  <c r="J19" i="9"/>
  <c r="N14" i="9"/>
  <c r="N19" i="9"/>
  <c r="J10" i="9"/>
  <c r="J20" i="9"/>
  <c r="J26" i="9"/>
  <c r="W35" i="9"/>
  <c r="W29" i="9"/>
  <c r="W34" i="9"/>
  <c r="W33" i="9"/>
  <c r="W32" i="9"/>
  <c r="W28" i="9"/>
  <c r="W27" i="9"/>
  <c r="W31" i="9"/>
  <c r="W25" i="9"/>
  <c r="W24" i="9"/>
  <c r="W23" i="9"/>
  <c r="W22" i="9"/>
  <c r="W21" i="9"/>
  <c r="W20" i="9"/>
  <c r="W19" i="9"/>
  <c r="W18" i="9"/>
  <c r="W17" i="9"/>
  <c r="W26" i="9"/>
  <c r="W30" i="9"/>
  <c r="Q5" i="9"/>
  <c r="F7" i="9"/>
  <c r="AF28" i="9"/>
  <c r="AC10" i="9"/>
  <c r="AL11" i="9"/>
  <c r="AL12" i="9"/>
  <c r="AC27" i="9"/>
  <c r="AF29" i="9"/>
  <c r="T9" i="9"/>
  <c r="T26" i="9"/>
  <c r="AC9" i="9"/>
  <c r="AI10" i="9"/>
  <c r="T17" i="9"/>
  <c r="T18" i="9"/>
  <c r="T19" i="9"/>
  <c r="T20" i="9"/>
  <c r="T21" i="9"/>
  <c r="T22" i="9"/>
  <c r="T23" i="9"/>
  <c r="T24" i="9"/>
  <c r="T25" i="9"/>
  <c r="AF27" i="9"/>
  <c r="AL10" i="9"/>
  <c r="T16" i="9"/>
  <c r="AC26" i="9"/>
  <c r="AI27" i="9"/>
  <c r="AF30" i="9"/>
  <c r="AI9" i="9"/>
  <c r="N12" i="9"/>
  <c r="N13" i="9"/>
  <c r="T14" i="9"/>
  <c r="T15" i="9"/>
  <c r="AC16" i="9"/>
  <c r="AC17" i="9"/>
  <c r="AC18" i="9"/>
  <c r="AC19" i="9"/>
  <c r="AC20" i="9"/>
  <c r="AC21" i="9"/>
  <c r="AC22" i="9"/>
  <c r="AC23" i="9"/>
  <c r="AC24" i="9"/>
  <c r="AC25" i="9"/>
  <c r="AL27" i="9"/>
  <c r="AL9" i="9"/>
  <c r="AC15" i="9"/>
  <c r="AF26" i="9"/>
  <c r="N7" i="9"/>
  <c r="J11" i="9"/>
  <c r="T12" i="9"/>
  <c r="T13" i="9"/>
  <c r="AC14" i="9"/>
  <c r="AF16" i="9"/>
  <c r="AF17" i="9"/>
  <c r="AF18" i="9"/>
  <c r="AF19" i="9"/>
  <c r="AF20" i="9"/>
  <c r="AF21" i="9"/>
  <c r="AF22" i="9"/>
  <c r="AF23" i="9"/>
  <c r="AF24" i="9"/>
  <c r="AF25" i="9"/>
  <c r="AI26" i="9"/>
  <c r="AF31" i="9"/>
  <c r="J8" i="9"/>
  <c r="N11" i="9"/>
  <c r="AC13" i="9"/>
  <c r="AF15" i="9"/>
  <c r="AI16" i="9"/>
  <c r="AI17" i="9"/>
  <c r="AI18" i="9"/>
  <c r="AI19" i="9"/>
  <c r="AI20" i="9"/>
  <c r="AI21" i="9"/>
  <c r="AI22" i="9"/>
  <c r="AI23" i="9"/>
  <c r="AI24" i="9"/>
  <c r="AI25" i="9"/>
  <c r="AL26" i="9"/>
  <c r="AF13" i="9"/>
  <c r="AF14" i="9"/>
  <c r="AI15" i="9"/>
  <c r="AL16" i="9"/>
  <c r="AL17" i="9"/>
  <c r="AL18" i="9"/>
  <c r="AL19" i="9"/>
  <c r="AL20" i="9"/>
  <c r="AL21" i="9"/>
  <c r="AL22" i="9"/>
  <c r="AL23" i="9"/>
  <c r="AL24" i="9"/>
  <c r="AL25" i="9"/>
  <c r="T11" i="9"/>
  <c r="AI13" i="9"/>
  <c r="AL15" i="9"/>
  <c r="AC11" i="9"/>
  <c r="AL13" i="9"/>
  <c r="N22" i="8"/>
  <c r="N17" i="8"/>
  <c r="N23" i="8"/>
  <c r="N14" i="8"/>
  <c r="J24" i="8"/>
  <c r="J11" i="8"/>
  <c r="N18" i="8"/>
  <c r="N24" i="8"/>
  <c r="J14" i="8"/>
  <c r="J19" i="8"/>
  <c r="J25" i="8"/>
  <c r="J18" i="8"/>
  <c r="J15" i="8"/>
  <c r="N19" i="8"/>
  <c r="N25" i="8"/>
  <c r="N15" i="8"/>
  <c r="J20" i="8"/>
  <c r="N20" i="8"/>
  <c r="J16" i="8"/>
  <c r="N9" i="8"/>
  <c r="N16" i="8"/>
  <c r="N21" i="8"/>
  <c r="J12" i="8"/>
  <c r="J26" i="8"/>
  <c r="N7" i="8"/>
  <c r="J8" i="8"/>
  <c r="J21" i="8"/>
  <c r="J22" i="8"/>
  <c r="Q5" i="8"/>
  <c r="T18" i="8"/>
  <c r="T19" i="8"/>
  <c r="T23" i="8"/>
  <c r="T24" i="8"/>
  <c r="T25" i="8"/>
  <c r="AF27" i="8"/>
  <c r="AL10" i="8"/>
  <c r="T16" i="8"/>
  <c r="W18" i="8"/>
  <c r="W19" i="8"/>
  <c r="W20" i="8"/>
  <c r="W21" i="8"/>
  <c r="W22" i="8"/>
  <c r="W23" i="8"/>
  <c r="W24" i="8"/>
  <c r="W25" i="8"/>
  <c r="AC26" i="8"/>
  <c r="AI27" i="8"/>
  <c r="AF30" i="8"/>
  <c r="T17" i="8"/>
  <c r="AI9" i="8"/>
  <c r="N12" i="8"/>
  <c r="N13" i="8"/>
  <c r="T14" i="8"/>
  <c r="T15" i="8"/>
  <c r="AC16" i="8"/>
  <c r="AC17" i="8"/>
  <c r="AC18" i="8"/>
  <c r="AC19" i="8"/>
  <c r="AC20" i="8"/>
  <c r="AC21" i="8"/>
  <c r="AC22" i="8"/>
  <c r="AC23" i="8"/>
  <c r="AC24" i="8"/>
  <c r="AC25" i="8"/>
  <c r="AL27" i="8"/>
  <c r="W31" i="8"/>
  <c r="T20" i="8"/>
  <c r="AL9" i="8"/>
  <c r="AC15" i="8"/>
  <c r="AF26" i="8"/>
  <c r="T12" i="8"/>
  <c r="T13" i="8"/>
  <c r="AC14" i="8"/>
  <c r="AF16" i="8"/>
  <c r="AF17" i="8"/>
  <c r="AF18" i="8"/>
  <c r="AF19" i="8"/>
  <c r="AF20" i="8"/>
  <c r="AF21" i="8"/>
  <c r="AF22" i="8"/>
  <c r="AF23" i="8"/>
  <c r="AF24" i="8"/>
  <c r="AF25" i="8"/>
  <c r="AI26" i="8"/>
  <c r="AF31" i="8"/>
  <c r="T9" i="8"/>
  <c r="N11" i="8"/>
  <c r="AC13" i="8"/>
  <c r="AF15" i="8"/>
  <c r="AI16" i="8"/>
  <c r="AI17" i="8"/>
  <c r="AI18" i="8"/>
  <c r="AI19" i="8"/>
  <c r="AI20" i="8"/>
  <c r="AI21" i="8"/>
  <c r="AI22" i="8"/>
  <c r="AI23" i="8"/>
  <c r="AI24" i="8"/>
  <c r="AI25" i="8"/>
  <c r="AL26" i="8"/>
  <c r="W28" i="8"/>
  <c r="W32" i="8"/>
  <c r="N8" i="8"/>
  <c r="AF13" i="8"/>
  <c r="AF14" i="8"/>
  <c r="AI15" i="8"/>
  <c r="AL16" i="8"/>
  <c r="AL17" i="8"/>
  <c r="AL18" i="8"/>
  <c r="AL19" i="8"/>
  <c r="AL20" i="8"/>
  <c r="AL21" i="8"/>
  <c r="AL22" i="8"/>
  <c r="AL23" i="8"/>
  <c r="AL24" i="8"/>
  <c r="AL25" i="8"/>
  <c r="W33" i="8"/>
  <c r="T26" i="8"/>
  <c r="AC9" i="8"/>
  <c r="T21" i="8"/>
  <c r="T11" i="8"/>
  <c r="AI13" i="8"/>
  <c r="AI14" i="8"/>
  <c r="AL15" i="8"/>
  <c r="W34" i="8"/>
  <c r="T22" i="8"/>
  <c r="AC11" i="8"/>
  <c r="AL13" i="8"/>
  <c r="W29" i="8"/>
  <c r="J17" i="7"/>
  <c r="J25" i="7"/>
  <c r="J13" i="7"/>
  <c r="N17" i="7"/>
  <c r="N21" i="7"/>
  <c r="N25" i="7"/>
  <c r="N13" i="7"/>
  <c r="J11" i="7"/>
  <c r="J18" i="7"/>
  <c r="J22" i="7"/>
  <c r="J12" i="7"/>
  <c r="J19" i="7"/>
  <c r="J23" i="7"/>
  <c r="J14" i="7"/>
  <c r="J26" i="7"/>
  <c r="N18" i="7"/>
  <c r="N12" i="7"/>
  <c r="J15" i="7"/>
  <c r="N19" i="7"/>
  <c r="N23" i="7"/>
  <c r="Q5" i="7"/>
  <c r="F7" i="7"/>
  <c r="AF28" i="7"/>
  <c r="AC10" i="7"/>
  <c r="AC27" i="7"/>
  <c r="AF29" i="7"/>
  <c r="T22" i="7"/>
  <c r="AF27" i="7"/>
  <c r="T16" i="7"/>
  <c r="AC26" i="7"/>
  <c r="AI27" i="7"/>
  <c r="AF30" i="7"/>
  <c r="AI10" i="7"/>
  <c r="T17" i="7"/>
  <c r="AI9" i="7"/>
  <c r="T14" i="7"/>
  <c r="T15" i="7"/>
  <c r="AC16" i="7"/>
  <c r="AC17" i="7"/>
  <c r="AC18" i="7"/>
  <c r="AC19" i="7"/>
  <c r="AC20" i="7"/>
  <c r="AC21" i="7"/>
  <c r="AC22" i="7"/>
  <c r="AC23" i="7"/>
  <c r="AC24" i="7"/>
  <c r="AC25" i="7"/>
  <c r="AL27" i="7"/>
  <c r="W31" i="7"/>
  <c r="T20" i="7"/>
  <c r="T24" i="7"/>
  <c r="AL9" i="7"/>
  <c r="AC15" i="7"/>
  <c r="AF26" i="7"/>
  <c r="T19" i="7"/>
  <c r="T23" i="7"/>
  <c r="N7" i="7"/>
  <c r="T12" i="7"/>
  <c r="T13" i="7"/>
  <c r="AC14" i="7"/>
  <c r="AF16" i="7"/>
  <c r="AF17" i="7"/>
  <c r="AF18" i="7"/>
  <c r="AF19" i="7"/>
  <c r="AF20" i="7"/>
  <c r="AF21" i="7"/>
  <c r="AF22" i="7"/>
  <c r="AF23" i="7"/>
  <c r="AF24" i="7"/>
  <c r="AF25" i="7"/>
  <c r="AI26" i="7"/>
  <c r="AF31" i="7"/>
  <c r="T18" i="7"/>
  <c r="N11" i="7"/>
  <c r="AC13" i="7"/>
  <c r="AF15" i="7"/>
  <c r="AI16" i="7"/>
  <c r="AI17" i="7"/>
  <c r="AI18" i="7"/>
  <c r="AI19" i="7"/>
  <c r="AI20" i="7"/>
  <c r="AI21" i="7"/>
  <c r="AI22" i="7"/>
  <c r="AI23" i="7"/>
  <c r="AI24" i="7"/>
  <c r="AI25" i="7"/>
  <c r="AL26" i="7"/>
  <c r="W28" i="7"/>
  <c r="W32" i="7"/>
  <c r="T25" i="7"/>
  <c r="AL10" i="7"/>
  <c r="N8" i="7"/>
  <c r="J10" i="7"/>
  <c r="AF13" i="7"/>
  <c r="AF14" i="7"/>
  <c r="AI15" i="7"/>
  <c r="AL16" i="7"/>
  <c r="AL17" i="7"/>
  <c r="AL18" i="7"/>
  <c r="AL19" i="7"/>
  <c r="AL20" i="7"/>
  <c r="AL21" i="7"/>
  <c r="AL22" i="7"/>
  <c r="AL23" i="7"/>
  <c r="AL24" i="7"/>
  <c r="AL25" i="7"/>
  <c r="W33" i="7"/>
  <c r="T21" i="7"/>
  <c r="T11" i="7"/>
  <c r="AI13" i="7"/>
  <c r="AL15" i="7"/>
  <c r="W34" i="7"/>
  <c r="AC9" i="7"/>
  <c r="AC11" i="7"/>
  <c r="AL13" i="7"/>
  <c r="W29" i="7"/>
  <c r="J17" i="6"/>
  <c r="J15" i="6"/>
  <c r="J16" i="6"/>
  <c r="J22" i="6"/>
  <c r="J23" i="6"/>
  <c r="J18" i="6"/>
  <c r="J24" i="6"/>
  <c r="J19" i="6"/>
  <c r="J25" i="6"/>
  <c r="J14" i="6"/>
  <c r="N14" i="6"/>
  <c r="J20" i="6"/>
  <c r="J26" i="6"/>
  <c r="AF29" i="6"/>
  <c r="AE30" i="6"/>
  <c r="AE31" i="6" s="1"/>
  <c r="Q5" i="6"/>
  <c r="F7" i="6"/>
  <c r="W35" i="6"/>
  <c r="W29" i="6"/>
  <c r="W34" i="6"/>
  <c r="W33" i="6"/>
  <c r="W32" i="6"/>
  <c r="W28" i="6"/>
  <c r="W17" i="6"/>
  <c r="W31" i="6"/>
  <c r="W25" i="6"/>
  <c r="W24" i="6"/>
  <c r="W23" i="6"/>
  <c r="W22" i="6"/>
  <c r="W21" i="6"/>
  <c r="W20" i="6"/>
  <c r="W19" i="6"/>
  <c r="W18" i="6"/>
  <c r="W26" i="6"/>
  <c r="W30" i="6"/>
  <c r="W27" i="6"/>
  <c r="AF28" i="6"/>
  <c r="T26" i="6"/>
  <c r="AC27" i="6"/>
  <c r="T9" i="6"/>
  <c r="AI10" i="6"/>
  <c r="T17" i="6"/>
  <c r="T18" i="6"/>
  <c r="T19" i="6"/>
  <c r="T20" i="6"/>
  <c r="T21" i="6"/>
  <c r="T22" i="6"/>
  <c r="T23" i="6"/>
  <c r="T24" i="6"/>
  <c r="T25" i="6"/>
  <c r="AF27" i="6"/>
  <c r="AL10" i="6"/>
  <c r="AC26" i="6"/>
  <c r="AI27" i="6"/>
  <c r="AF30" i="6"/>
  <c r="AC9" i="6"/>
  <c r="J12" i="6"/>
  <c r="T14" i="6"/>
  <c r="T15" i="6"/>
  <c r="AC16" i="6"/>
  <c r="AC17" i="6"/>
  <c r="AC18" i="6"/>
  <c r="AC19" i="6"/>
  <c r="AC20" i="6"/>
  <c r="AC21" i="6"/>
  <c r="AC22" i="6"/>
  <c r="AC23" i="6"/>
  <c r="AC24" i="6"/>
  <c r="AC25" i="6"/>
  <c r="AL27" i="6"/>
  <c r="J13" i="6"/>
  <c r="AL9" i="6"/>
  <c r="AC15" i="6"/>
  <c r="AF26" i="6"/>
  <c r="T16" i="6"/>
  <c r="N7" i="6"/>
  <c r="J11" i="6"/>
  <c r="T12" i="6"/>
  <c r="T13" i="6"/>
  <c r="AC14" i="6"/>
  <c r="AF16" i="6"/>
  <c r="AF17" i="6"/>
  <c r="AF18" i="6"/>
  <c r="AF19" i="6"/>
  <c r="AF20" i="6"/>
  <c r="AF21" i="6"/>
  <c r="AF22" i="6"/>
  <c r="AF23" i="6"/>
  <c r="AF24" i="6"/>
  <c r="AF25" i="6"/>
  <c r="AI26" i="6"/>
  <c r="AF31" i="6"/>
  <c r="J8" i="6"/>
  <c r="N11" i="6"/>
  <c r="AC13" i="6"/>
  <c r="AF15" i="6"/>
  <c r="AI16" i="6"/>
  <c r="AI17" i="6"/>
  <c r="AI18" i="6"/>
  <c r="AI19" i="6"/>
  <c r="AI20" i="6"/>
  <c r="AI21" i="6"/>
  <c r="AI22" i="6"/>
  <c r="AI23" i="6"/>
  <c r="AI24" i="6"/>
  <c r="AI25" i="6"/>
  <c r="AL26" i="6"/>
  <c r="AI9" i="6"/>
  <c r="J10" i="6"/>
  <c r="AF13" i="6"/>
  <c r="AF14" i="6"/>
  <c r="AI15" i="6"/>
  <c r="AL16" i="6"/>
  <c r="AL17" i="6"/>
  <c r="AL18" i="6"/>
  <c r="AL19" i="6"/>
  <c r="AL20" i="6"/>
  <c r="AL21" i="6"/>
  <c r="AL22" i="6"/>
  <c r="AL23" i="6"/>
  <c r="AL24" i="6"/>
  <c r="AL25" i="6"/>
  <c r="AI13" i="6"/>
  <c r="AL15" i="6"/>
  <c r="T11" i="6"/>
  <c r="AC11" i="6"/>
  <c r="AL13" i="6"/>
  <c r="J10" i="5"/>
  <c r="J22" i="5"/>
  <c r="J11" i="5"/>
  <c r="J17" i="5"/>
  <c r="J23" i="5"/>
  <c r="J15" i="5"/>
  <c r="J21" i="5"/>
  <c r="J16" i="5"/>
  <c r="J13" i="5"/>
  <c r="J18" i="5"/>
  <c r="J24" i="5"/>
  <c r="J8" i="5"/>
  <c r="J14" i="5"/>
  <c r="J12" i="5"/>
  <c r="J19" i="5"/>
  <c r="J25" i="5"/>
  <c r="J9" i="5"/>
  <c r="N9" i="5"/>
  <c r="J20" i="5"/>
  <c r="W35" i="5"/>
  <c r="W29" i="5"/>
  <c r="W34" i="5"/>
  <c r="W33" i="5"/>
  <c r="W30" i="5"/>
  <c r="W32" i="5"/>
  <c r="W28" i="5"/>
  <c r="W24" i="5"/>
  <c r="W20" i="5"/>
  <c r="W25" i="5"/>
  <c r="W17" i="5"/>
  <c r="W26" i="5"/>
  <c r="W18" i="5"/>
  <c r="W31" i="5"/>
  <c r="W23" i="5"/>
  <c r="W22" i="5"/>
  <c r="W21" i="5"/>
  <c r="W19" i="5"/>
  <c r="W27" i="5"/>
  <c r="AF28" i="5"/>
  <c r="AC10" i="5"/>
  <c r="AC27" i="5"/>
  <c r="AF29" i="5"/>
  <c r="T26" i="5"/>
  <c r="AI10" i="5"/>
  <c r="T17" i="5"/>
  <c r="T21" i="5"/>
  <c r="T14" i="5"/>
  <c r="T15" i="5"/>
  <c r="AC16" i="5"/>
  <c r="AC17" i="5"/>
  <c r="AC18" i="5"/>
  <c r="AC19" i="5"/>
  <c r="AC20" i="5"/>
  <c r="AC21" i="5"/>
  <c r="AC22" i="5"/>
  <c r="AC23" i="5"/>
  <c r="AC24" i="5"/>
  <c r="AC25" i="5"/>
  <c r="AL27" i="5"/>
  <c r="AC26" i="5"/>
  <c r="AC15" i="5"/>
  <c r="AF26" i="5"/>
  <c r="AC9" i="5"/>
  <c r="T20" i="5"/>
  <c r="T24" i="5"/>
  <c r="AL10" i="5"/>
  <c r="T13" i="5"/>
  <c r="AF16" i="5"/>
  <c r="AF17" i="5"/>
  <c r="AF18" i="5"/>
  <c r="AF19" i="5"/>
  <c r="AF20" i="5"/>
  <c r="AF21" i="5"/>
  <c r="AF22" i="5"/>
  <c r="AF23" i="5"/>
  <c r="AF24" i="5"/>
  <c r="AF25" i="5"/>
  <c r="AI26" i="5"/>
  <c r="AF31" i="5"/>
  <c r="T18" i="5"/>
  <c r="T22" i="5"/>
  <c r="AF27" i="5"/>
  <c r="AL9" i="5"/>
  <c r="T12" i="5"/>
  <c r="AC14" i="5"/>
  <c r="N11" i="5"/>
  <c r="AF15" i="5"/>
  <c r="AI16" i="5"/>
  <c r="AI17" i="5"/>
  <c r="AI18" i="5"/>
  <c r="AI19" i="5"/>
  <c r="AI20" i="5"/>
  <c r="AI21" i="5"/>
  <c r="AI22" i="5"/>
  <c r="AI23" i="5"/>
  <c r="AI24" i="5"/>
  <c r="AI25" i="5"/>
  <c r="AL26" i="5"/>
  <c r="AI27" i="5"/>
  <c r="AF13" i="5"/>
  <c r="AF14" i="5"/>
  <c r="AL16" i="5"/>
  <c r="AL17" i="5"/>
  <c r="AL18" i="5"/>
  <c r="AL19" i="5"/>
  <c r="AL20" i="5"/>
  <c r="AL21" i="5"/>
  <c r="AL22" i="5"/>
  <c r="AL23" i="5"/>
  <c r="AL24" i="5"/>
  <c r="AL25" i="5"/>
  <c r="T19" i="5"/>
  <c r="T23" i="5"/>
  <c r="T25" i="5"/>
  <c r="T16" i="5"/>
  <c r="AF30" i="5"/>
  <c r="AI9" i="5"/>
  <c r="AI15" i="5"/>
  <c r="T11" i="5"/>
  <c r="AI13" i="5"/>
  <c r="J15" i="4"/>
  <c r="N9" i="4"/>
  <c r="J16" i="4"/>
  <c r="J17" i="4"/>
  <c r="J18" i="4"/>
  <c r="J10" i="4"/>
  <c r="J19" i="4"/>
  <c r="J20" i="4"/>
  <c r="J21" i="4"/>
  <c r="J23" i="4"/>
  <c r="J24" i="4"/>
  <c r="J14" i="4"/>
  <c r="J25" i="4"/>
  <c r="J26" i="4"/>
  <c r="Q5" i="4"/>
  <c r="F7" i="4"/>
  <c r="W35" i="4"/>
  <c r="W29" i="4"/>
  <c r="W33" i="4"/>
  <c r="W32" i="4"/>
  <c r="W34" i="4"/>
  <c r="W28" i="4"/>
  <c r="W25" i="4"/>
  <c r="W21" i="4"/>
  <c r="W17" i="4"/>
  <c r="W20" i="4"/>
  <c r="W26" i="4"/>
  <c r="W31" i="4"/>
  <c r="W24" i="4"/>
  <c r="W19" i="4"/>
  <c r="W23" i="4"/>
  <c r="W22" i="4"/>
  <c r="W18" i="4"/>
  <c r="W30" i="4"/>
  <c r="W27" i="4"/>
  <c r="AI11" i="4"/>
  <c r="AI12" i="4"/>
  <c r="AC10" i="4"/>
  <c r="AL11" i="4"/>
  <c r="AL12" i="4"/>
  <c r="N17" i="4"/>
  <c r="N18" i="4"/>
  <c r="N19" i="4"/>
  <c r="N20" i="4"/>
  <c r="N21" i="4"/>
  <c r="N22" i="4"/>
  <c r="N23" i="4"/>
  <c r="N24" i="4"/>
  <c r="N25" i="4"/>
  <c r="AC27" i="4"/>
  <c r="AF29" i="4"/>
  <c r="N16" i="4"/>
  <c r="T26" i="4"/>
  <c r="AC9" i="4"/>
  <c r="N14" i="4"/>
  <c r="T17" i="4"/>
  <c r="T21" i="4"/>
  <c r="T25" i="4"/>
  <c r="J12" i="4"/>
  <c r="AI27" i="4"/>
  <c r="AF30" i="4"/>
  <c r="J13" i="4"/>
  <c r="T16" i="4"/>
  <c r="N13" i="4"/>
  <c r="T14" i="4"/>
  <c r="T15" i="4"/>
  <c r="AC16" i="4"/>
  <c r="AC17" i="4"/>
  <c r="AC18" i="4"/>
  <c r="AC19" i="4"/>
  <c r="AC20" i="4"/>
  <c r="AC21" i="4"/>
  <c r="AC22" i="4"/>
  <c r="AC23" i="4"/>
  <c r="AC24" i="4"/>
  <c r="AC25" i="4"/>
  <c r="AL27" i="4"/>
  <c r="AI10" i="4"/>
  <c r="N15" i="4"/>
  <c r="T18" i="4"/>
  <c r="T19" i="4"/>
  <c r="T20" i="4"/>
  <c r="T22" i="4"/>
  <c r="T23" i="4"/>
  <c r="T24" i="4"/>
  <c r="AF27" i="4"/>
  <c r="AL10" i="4"/>
  <c r="AC26" i="4"/>
  <c r="AC15" i="4"/>
  <c r="AF26" i="4"/>
  <c r="AI9" i="4"/>
  <c r="N12" i="4"/>
  <c r="AL9" i="4"/>
  <c r="N7" i="4"/>
  <c r="J11" i="4"/>
  <c r="T12" i="4"/>
  <c r="T13" i="4"/>
  <c r="AC14" i="4"/>
  <c r="AF16" i="4"/>
  <c r="AF17" i="4"/>
  <c r="AF18" i="4"/>
  <c r="AF19" i="4"/>
  <c r="AF20" i="4"/>
  <c r="AF21" i="4"/>
  <c r="AF22" i="4"/>
  <c r="AF23" i="4"/>
  <c r="AF24" i="4"/>
  <c r="AF25" i="4"/>
  <c r="AI26" i="4"/>
  <c r="AF31" i="4"/>
  <c r="N11" i="4"/>
  <c r="AC13" i="4"/>
  <c r="AF15" i="4"/>
  <c r="AI17" i="4"/>
  <c r="AI20" i="4"/>
  <c r="AI22" i="4"/>
  <c r="AI24" i="4"/>
  <c r="AL26" i="4"/>
  <c r="AF14" i="4"/>
  <c r="AL16" i="4"/>
  <c r="AL18" i="4"/>
  <c r="AL20" i="4"/>
  <c r="AL22" i="4"/>
  <c r="N10" i="4"/>
  <c r="T11" i="4"/>
  <c r="AI13" i="4"/>
  <c r="AL15" i="4"/>
  <c r="AF28" i="4"/>
  <c r="AI16" i="4"/>
  <c r="AI18" i="4"/>
  <c r="AI19" i="4"/>
  <c r="AI21" i="4"/>
  <c r="AI23" i="4"/>
  <c r="AI25" i="4"/>
  <c r="AI15" i="4"/>
  <c r="AL17" i="4"/>
  <c r="AL19" i="4"/>
  <c r="AL21" i="4"/>
  <c r="AL23" i="4"/>
  <c r="AL24" i="4"/>
  <c r="AL25" i="4"/>
  <c r="AC11" i="4"/>
  <c r="AL13" i="4"/>
  <c r="AE14" i="3"/>
  <c r="AE15" i="3" s="1"/>
  <c r="AE16" i="3" s="1"/>
  <c r="AE17" i="3" s="1"/>
  <c r="AE18" i="3" s="1"/>
  <c r="AE19" i="3" s="1"/>
  <c r="AE20" i="3" s="1"/>
  <c r="AE21" i="3" s="1"/>
  <c r="AE22" i="3" s="1"/>
  <c r="AE23" i="3" s="1"/>
  <c r="AE24" i="3" s="1"/>
  <c r="AE25" i="3" s="1"/>
  <c r="AE26" i="3" s="1"/>
  <c r="AE27" i="3" s="1"/>
  <c r="AE28" i="3" s="1"/>
  <c r="AE29" i="3" s="1"/>
  <c r="AE30" i="3" s="1"/>
  <c r="AE31" i="3" s="1"/>
  <c r="X12" i="3"/>
  <c r="W12" i="3"/>
  <c r="V12" i="3"/>
  <c r="AF10" i="3"/>
  <c r="AF9" i="3"/>
  <c r="AL6" i="3"/>
  <c r="AI6" i="3"/>
  <c r="AC6" i="3"/>
  <c r="AC10" i="3" s="1"/>
  <c r="T6" i="3"/>
  <c r="B6" i="3"/>
  <c r="J5" i="3"/>
  <c r="B5" i="3"/>
  <c r="N4" i="3"/>
  <c r="W52" i="9" l="1"/>
  <c r="W53" i="9"/>
  <c r="W51" i="9"/>
  <c r="W54" i="9"/>
  <c r="W55" i="9"/>
  <c r="W56" i="9"/>
  <c r="W45" i="9"/>
  <c r="W46" i="9"/>
  <c r="W47" i="9"/>
  <c r="W48" i="9"/>
  <c r="W49" i="9"/>
  <c r="W50" i="9"/>
  <c r="W45" i="6"/>
  <c r="W46" i="6"/>
  <c r="W47" i="6"/>
  <c r="W48" i="6"/>
  <c r="W49" i="6"/>
  <c r="W50" i="6"/>
  <c r="W56" i="6"/>
  <c r="W51" i="6"/>
  <c r="W54" i="6"/>
  <c r="W52" i="6"/>
  <c r="W53" i="6"/>
  <c r="W55" i="6"/>
  <c r="T45" i="3"/>
  <c r="T46" i="3"/>
  <c r="T47" i="3"/>
  <c r="T48" i="3"/>
  <c r="T37" i="3"/>
  <c r="T40" i="3"/>
  <c r="T41" i="3"/>
  <c r="T38" i="3"/>
  <c r="T42" i="3"/>
  <c r="T39" i="3"/>
  <c r="T43" i="3"/>
  <c r="T44" i="3"/>
  <c r="AC45" i="3"/>
  <c r="AC46" i="3"/>
  <c r="AC47" i="3"/>
  <c r="AC48" i="3"/>
  <c r="AC37" i="3"/>
  <c r="AC40" i="3"/>
  <c r="AC41" i="3"/>
  <c r="AC43" i="3"/>
  <c r="AC38" i="3"/>
  <c r="AC39" i="3"/>
  <c r="AC42" i="3"/>
  <c r="AC44" i="3"/>
  <c r="Q47" i="6"/>
  <c r="Q36" i="6"/>
  <c r="Q37" i="6"/>
  <c r="Q38" i="6"/>
  <c r="Q39" i="6"/>
  <c r="Q44" i="6"/>
  <c r="Q40" i="6"/>
  <c r="Q41" i="6"/>
  <c r="Q42" i="6"/>
  <c r="Q43" i="6"/>
  <c r="Q46" i="6"/>
  <c r="Q45" i="6"/>
  <c r="F48" i="7"/>
  <c r="F49" i="7"/>
  <c r="F38" i="7"/>
  <c r="F39" i="7"/>
  <c r="F40" i="7"/>
  <c r="F41" i="7"/>
  <c r="F42" i="7"/>
  <c r="F45" i="7"/>
  <c r="AQ44" i="7" s="1"/>
  <c r="F43" i="7"/>
  <c r="F44" i="7"/>
  <c r="F47" i="7"/>
  <c r="F46" i="7"/>
  <c r="Q46" i="7"/>
  <c r="Q47" i="7"/>
  <c r="Q36" i="7"/>
  <c r="Q37" i="7"/>
  <c r="Q43" i="7"/>
  <c r="Q38" i="7"/>
  <c r="Q39" i="7"/>
  <c r="Q40" i="7"/>
  <c r="Q41" i="7"/>
  <c r="Q42" i="7"/>
  <c r="Q45" i="7"/>
  <c r="Q44" i="7"/>
  <c r="AL44" i="3"/>
  <c r="AI44" i="3"/>
  <c r="AF48" i="3"/>
  <c r="AL40" i="3"/>
  <c r="AL45" i="3"/>
  <c r="AI45" i="3"/>
  <c r="AF49" i="3"/>
  <c r="AF41" i="3"/>
  <c r="AL46" i="3"/>
  <c r="AI46" i="3"/>
  <c r="AF50" i="3"/>
  <c r="AI48" i="3"/>
  <c r="AL47" i="3"/>
  <c r="AI47" i="3"/>
  <c r="AF51" i="3"/>
  <c r="AF52" i="3"/>
  <c r="AI37" i="3"/>
  <c r="AL48" i="3"/>
  <c r="AL37" i="3"/>
  <c r="AF44" i="3"/>
  <c r="AL38" i="3"/>
  <c r="AI38" i="3"/>
  <c r="AF42" i="3"/>
  <c r="AI40" i="3"/>
  <c r="AL39" i="3"/>
  <c r="AI39" i="3"/>
  <c r="AF43" i="3"/>
  <c r="AL42" i="3"/>
  <c r="AI42" i="3"/>
  <c r="AF46" i="3"/>
  <c r="AL43" i="3"/>
  <c r="AI43" i="3"/>
  <c r="AF47" i="3"/>
  <c r="AL41" i="3"/>
  <c r="AI41" i="3"/>
  <c r="AF45" i="3"/>
  <c r="Q43" i="4"/>
  <c r="Q47" i="4"/>
  <c r="Q36" i="4"/>
  <c r="Q39" i="4"/>
  <c r="Q37" i="4"/>
  <c r="Q38" i="4"/>
  <c r="Q40" i="4"/>
  <c r="Q41" i="4"/>
  <c r="Q42" i="4"/>
  <c r="Q45" i="4"/>
  <c r="Q46" i="4"/>
  <c r="Q44" i="4"/>
  <c r="F47" i="8"/>
  <c r="F48" i="8"/>
  <c r="F49" i="8"/>
  <c r="F38" i="8"/>
  <c r="F39" i="8"/>
  <c r="F40" i="8"/>
  <c r="F41" i="8"/>
  <c r="F42" i="8"/>
  <c r="F45" i="8"/>
  <c r="F43" i="8"/>
  <c r="F44" i="8"/>
  <c r="AQ43" i="8" s="1"/>
  <c r="F46" i="8"/>
  <c r="Q42" i="5"/>
  <c r="Q43" i="5"/>
  <c r="Q39" i="5"/>
  <c r="Q44" i="5"/>
  <c r="Q45" i="5"/>
  <c r="Q46" i="5"/>
  <c r="Q47" i="5"/>
  <c r="Q36" i="5"/>
  <c r="Q37" i="5"/>
  <c r="Q38" i="5"/>
  <c r="Q41" i="5"/>
  <c r="Q40" i="5"/>
  <c r="F48" i="4"/>
  <c r="F49" i="4"/>
  <c r="F38" i="4"/>
  <c r="F39" i="4"/>
  <c r="F41" i="4"/>
  <c r="F45" i="4"/>
  <c r="F40" i="4"/>
  <c r="F42" i="4"/>
  <c r="F43" i="4"/>
  <c r="F44" i="4"/>
  <c r="F47" i="4"/>
  <c r="F46" i="4"/>
  <c r="N39" i="3"/>
  <c r="N40" i="3"/>
  <c r="N41" i="3"/>
  <c r="N43" i="3"/>
  <c r="N42" i="3"/>
  <c r="N44" i="3"/>
  <c r="N45" i="3"/>
  <c r="N46" i="3"/>
  <c r="N37" i="3"/>
  <c r="N38" i="3"/>
  <c r="N35" i="3"/>
  <c r="N36" i="3"/>
  <c r="F44" i="9"/>
  <c r="F45" i="9"/>
  <c r="F46" i="9"/>
  <c r="F47" i="9"/>
  <c r="F48" i="9"/>
  <c r="F41" i="9"/>
  <c r="F42" i="9"/>
  <c r="F49" i="9"/>
  <c r="F38" i="9"/>
  <c r="F39" i="9"/>
  <c r="F40" i="9"/>
  <c r="F43" i="9"/>
  <c r="Q42" i="9"/>
  <c r="Q43" i="9"/>
  <c r="Q44" i="9"/>
  <c r="Q45" i="9"/>
  <c r="Q46" i="9"/>
  <c r="Q47" i="9"/>
  <c r="Q36" i="9"/>
  <c r="Q37" i="9"/>
  <c r="Q39" i="9"/>
  <c r="Q38" i="9"/>
  <c r="Q41" i="9"/>
  <c r="Q40" i="9"/>
  <c r="Q45" i="8"/>
  <c r="Q46" i="8"/>
  <c r="Q47" i="8"/>
  <c r="Q36" i="8"/>
  <c r="Q37" i="8"/>
  <c r="Q42" i="8"/>
  <c r="Q43" i="8"/>
  <c r="Q38" i="8"/>
  <c r="Q39" i="8"/>
  <c r="Q40" i="8"/>
  <c r="Q41" i="8"/>
  <c r="Q44" i="8"/>
  <c r="J36" i="3"/>
  <c r="J41" i="3"/>
  <c r="J42" i="3"/>
  <c r="J43" i="3"/>
  <c r="J44" i="3"/>
  <c r="J45" i="3"/>
  <c r="J46" i="3"/>
  <c r="J47" i="3"/>
  <c r="J38" i="3"/>
  <c r="J39" i="3"/>
  <c r="J40" i="3"/>
  <c r="J37" i="3"/>
  <c r="F49" i="6"/>
  <c r="F38" i="6"/>
  <c r="AQ37" i="6" s="1"/>
  <c r="F46" i="6"/>
  <c r="F39" i="6"/>
  <c r="AQ38" i="6" s="1"/>
  <c r="F40" i="6"/>
  <c r="AQ39" i="6" s="1"/>
  <c r="F41" i="6"/>
  <c r="AQ40" i="6" s="1"/>
  <c r="F42" i="6"/>
  <c r="AQ41" i="6" s="1"/>
  <c r="F43" i="6"/>
  <c r="AQ42" i="6" s="1"/>
  <c r="F44" i="6"/>
  <c r="F45" i="6"/>
  <c r="AQ44" i="6" s="1"/>
  <c r="F48" i="6"/>
  <c r="F47" i="6"/>
  <c r="AQ46" i="6" s="1"/>
  <c r="W39" i="9"/>
  <c r="W41" i="9"/>
  <c r="W40" i="9"/>
  <c r="W43" i="9"/>
  <c r="W36" i="9"/>
  <c r="W37" i="9"/>
  <c r="W38" i="9"/>
  <c r="W44" i="9"/>
  <c r="W42" i="9"/>
  <c r="F32" i="9"/>
  <c r="F33" i="9"/>
  <c r="F29" i="9"/>
  <c r="F30" i="9"/>
  <c r="F31" i="9"/>
  <c r="F34" i="9"/>
  <c r="F35" i="9"/>
  <c r="F36" i="9"/>
  <c r="F37" i="9"/>
  <c r="Q33" i="9"/>
  <c r="Q32" i="9"/>
  <c r="Q34" i="9"/>
  <c r="Q35" i="9"/>
  <c r="Q29" i="9"/>
  <c r="Q30" i="9"/>
  <c r="Q27" i="9"/>
  <c r="Q28" i="9"/>
  <c r="Q31" i="9"/>
  <c r="Q32" i="8"/>
  <c r="Q34" i="8"/>
  <c r="Q28" i="8"/>
  <c r="Q33" i="8"/>
  <c r="Q35" i="8"/>
  <c r="Q27" i="8"/>
  <c r="AQ28" i="8" s="1"/>
  <c r="Q31" i="8"/>
  <c r="Q29" i="8"/>
  <c r="Q30" i="8"/>
  <c r="F31" i="8"/>
  <c r="F32" i="8"/>
  <c r="F34" i="8"/>
  <c r="AQ33" i="8" s="1"/>
  <c r="F29" i="8"/>
  <c r="F30" i="8"/>
  <c r="F33" i="8"/>
  <c r="F35" i="8"/>
  <c r="AQ34" i="8" s="1"/>
  <c r="F36" i="8"/>
  <c r="F37" i="8"/>
  <c r="F29" i="7"/>
  <c r="F30" i="7"/>
  <c r="F31" i="7"/>
  <c r="F32" i="7"/>
  <c r="F33" i="7"/>
  <c r="F37" i="7"/>
  <c r="F34" i="7"/>
  <c r="F35" i="7"/>
  <c r="F36" i="7"/>
  <c r="AQ35" i="7" s="1"/>
  <c r="Q30" i="7"/>
  <c r="Q27" i="7"/>
  <c r="Q31" i="7"/>
  <c r="Q32" i="7"/>
  <c r="Q33" i="7"/>
  <c r="Q29" i="7"/>
  <c r="Q34" i="7"/>
  <c r="Q35" i="7"/>
  <c r="Q28" i="7"/>
  <c r="W37" i="6"/>
  <c r="W36" i="6"/>
  <c r="W42" i="6"/>
  <c r="W38" i="6"/>
  <c r="W39" i="6"/>
  <c r="W40" i="6"/>
  <c r="W43" i="6"/>
  <c r="W41" i="6"/>
  <c r="W44" i="6"/>
  <c r="F30" i="6"/>
  <c r="F31" i="6"/>
  <c r="F32" i="6"/>
  <c r="F33" i="6"/>
  <c r="F35" i="6"/>
  <c r="F36" i="6"/>
  <c r="F29" i="6"/>
  <c r="F34" i="6"/>
  <c r="F37" i="6"/>
  <c r="Q33" i="6"/>
  <c r="Q30" i="6"/>
  <c r="Q34" i="6"/>
  <c r="Q31" i="6"/>
  <c r="Q35" i="6"/>
  <c r="Q32" i="6"/>
  <c r="Q27" i="6"/>
  <c r="Q28" i="6"/>
  <c r="Q29" i="6"/>
  <c r="F7" i="5"/>
  <c r="F20" i="5" s="1"/>
  <c r="Q27" i="5"/>
  <c r="Q32" i="5"/>
  <c r="Q28" i="5"/>
  <c r="Q34" i="5"/>
  <c r="Q29" i="5"/>
  <c r="Q30" i="5"/>
  <c r="Q31" i="5"/>
  <c r="Q35" i="5"/>
  <c r="Q33" i="5"/>
  <c r="W53" i="4"/>
  <c r="W56" i="4"/>
  <c r="W54" i="4"/>
  <c r="W55" i="4"/>
  <c r="W45" i="4"/>
  <c r="W46" i="4"/>
  <c r="AQ38" i="4" s="1"/>
  <c r="W47" i="4"/>
  <c r="AQ39" i="4" s="1"/>
  <c r="W48" i="4"/>
  <c r="W49" i="4"/>
  <c r="W50" i="4"/>
  <c r="W51" i="4"/>
  <c r="W52" i="4"/>
  <c r="AQ44" i="4" s="1"/>
  <c r="W39" i="4"/>
  <c r="W40" i="4"/>
  <c r="W41" i="4"/>
  <c r="W42" i="4"/>
  <c r="W43" i="4"/>
  <c r="W44" i="4"/>
  <c r="W36" i="4"/>
  <c r="W37" i="4"/>
  <c r="W38" i="4"/>
  <c r="Q27" i="4"/>
  <c r="Q28" i="4"/>
  <c r="Q29" i="4"/>
  <c r="Q30" i="4"/>
  <c r="Q31" i="4"/>
  <c r="Q32" i="4"/>
  <c r="Q33" i="4"/>
  <c r="Q34" i="4"/>
  <c r="Q35" i="4"/>
  <c r="F37" i="4"/>
  <c r="F36" i="4"/>
  <c r="F29" i="4"/>
  <c r="F30" i="4"/>
  <c r="F35" i="4"/>
  <c r="F31" i="4"/>
  <c r="AQ30" i="4" s="1"/>
  <c r="F32" i="4"/>
  <c r="AQ31" i="4" s="1"/>
  <c r="F33" i="4"/>
  <c r="AQ32" i="4" s="1"/>
  <c r="F34" i="4"/>
  <c r="AQ33" i="4" s="1"/>
  <c r="F7" i="3"/>
  <c r="F30" i="3" s="1"/>
  <c r="W14" i="3"/>
  <c r="W31" i="3" s="1"/>
  <c r="T27" i="3"/>
  <c r="T29" i="3"/>
  <c r="T30" i="3"/>
  <c r="T32" i="3"/>
  <c r="T31" i="3"/>
  <c r="T33" i="3"/>
  <c r="T34" i="3"/>
  <c r="T28" i="3"/>
  <c r="T35" i="3"/>
  <c r="T36" i="3"/>
  <c r="AC12" i="3"/>
  <c r="AC35" i="3"/>
  <c r="AC36" i="3"/>
  <c r="AC31" i="3"/>
  <c r="AC28" i="3"/>
  <c r="AC29" i="3"/>
  <c r="AC30" i="3"/>
  <c r="AC34" i="3"/>
  <c r="AC32" i="3"/>
  <c r="AC33" i="3"/>
  <c r="AI12" i="3"/>
  <c r="AL30" i="3"/>
  <c r="AI33" i="3"/>
  <c r="AF40" i="3"/>
  <c r="AI35" i="3"/>
  <c r="AI36" i="3"/>
  <c r="AL31" i="3"/>
  <c r="AI34" i="3"/>
  <c r="AL32" i="3"/>
  <c r="AL33" i="3"/>
  <c r="AL34" i="3"/>
  <c r="AF32" i="3"/>
  <c r="AL35" i="3"/>
  <c r="AF33" i="3"/>
  <c r="AF35" i="3"/>
  <c r="AF36" i="3"/>
  <c r="AI30" i="3"/>
  <c r="AI32" i="3"/>
  <c r="AL36" i="3"/>
  <c r="AF34" i="3"/>
  <c r="AI28" i="3"/>
  <c r="AI29" i="3"/>
  <c r="AF37" i="3"/>
  <c r="AL28" i="3"/>
  <c r="AI31" i="3"/>
  <c r="AF38" i="3"/>
  <c r="AL29" i="3"/>
  <c r="AF39" i="3"/>
  <c r="N8" i="3"/>
  <c r="N32" i="3"/>
  <c r="N33" i="3"/>
  <c r="N29" i="3"/>
  <c r="N34" i="3"/>
  <c r="N27" i="3"/>
  <c r="N26" i="3"/>
  <c r="N28" i="3"/>
  <c r="N30" i="3"/>
  <c r="N31" i="3"/>
  <c r="J9" i="3"/>
  <c r="J34" i="3"/>
  <c r="J27" i="3"/>
  <c r="J28" i="3"/>
  <c r="J29" i="3"/>
  <c r="J33" i="3"/>
  <c r="J30" i="3"/>
  <c r="J31" i="3"/>
  <c r="J32" i="3"/>
  <c r="J35" i="3"/>
  <c r="AI11" i="3"/>
  <c r="AC27" i="3"/>
  <c r="AL14" i="3"/>
  <c r="AI14" i="3"/>
  <c r="T10" i="3"/>
  <c r="F26" i="9"/>
  <c r="F25" i="9"/>
  <c r="F24" i="9"/>
  <c r="F23" i="9"/>
  <c r="F22" i="9"/>
  <c r="F21" i="9"/>
  <c r="F20" i="9"/>
  <c r="F19" i="9"/>
  <c r="F18" i="9"/>
  <c r="F17" i="9"/>
  <c r="F27" i="9"/>
  <c r="F10" i="9"/>
  <c r="AQ9" i="9" s="1"/>
  <c r="F28" i="9"/>
  <c r="F11" i="9"/>
  <c r="F13" i="9"/>
  <c r="F12" i="9"/>
  <c r="F15" i="9"/>
  <c r="F14" i="9"/>
  <c r="F16" i="9"/>
  <c r="Q10" i="9"/>
  <c r="Q8" i="9"/>
  <c r="Q11" i="9"/>
  <c r="Q13" i="9"/>
  <c r="Q12" i="9"/>
  <c r="Q15" i="9"/>
  <c r="Q14" i="9"/>
  <c r="Q16" i="9"/>
  <c r="Q25" i="9"/>
  <c r="Q24" i="9"/>
  <c r="Q23" i="9"/>
  <c r="Q22" i="9"/>
  <c r="Q21" i="9"/>
  <c r="Q20" i="9"/>
  <c r="Q19" i="9"/>
  <c r="Q18" i="9"/>
  <c r="Q17" i="9"/>
  <c r="Q26" i="9"/>
  <c r="Q9" i="9"/>
  <c r="F26" i="8"/>
  <c r="F25" i="8"/>
  <c r="F24" i="8"/>
  <c r="F23" i="8"/>
  <c r="F22" i="8"/>
  <c r="F21" i="8"/>
  <c r="F20" i="8"/>
  <c r="F19" i="8"/>
  <c r="F18" i="8"/>
  <c r="F17" i="8"/>
  <c r="F27" i="8"/>
  <c r="F12" i="8"/>
  <c r="F10" i="8"/>
  <c r="F28" i="8"/>
  <c r="F13" i="8"/>
  <c r="F11" i="8"/>
  <c r="F15" i="8"/>
  <c r="F16" i="8"/>
  <c r="F14" i="8"/>
  <c r="Q10" i="8"/>
  <c r="Q25" i="8"/>
  <c r="Q19" i="8"/>
  <c r="Q26" i="8"/>
  <c r="Q9" i="8"/>
  <c r="Q8" i="8"/>
  <c r="Q18" i="8"/>
  <c r="Q11" i="8"/>
  <c r="Q23" i="8"/>
  <c r="Q24" i="8"/>
  <c r="Q22" i="8"/>
  <c r="Q13" i="8"/>
  <c r="Q12" i="8"/>
  <c r="Q20" i="8"/>
  <c r="Q15" i="8"/>
  <c r="Q14" i="8"/>
  <c r="Q16" i="8"/>
  <c r="Q17" i="8"/>
  <c r="Q21" i="8"/>
  <c r="F26" i="7"/>
  <c r="F25" i="7"/>
  <c r="F24" i="7"/>
  <c r="F23" i="7"/>
  <c r="F22" i="7"/>
  <c r="F21" i="7"/>
  <c r="F20" i="7"/>
  <c r="F19" i="7"/>
  <c r="F18" i="7"/>
  <c r="F17" i="7"/>
  <c r="F27" i="7"/>
  <c r="F10" i="7"/>
  <c r="F28" i="7"/>
  <c r="F12" i="7"/>
  <c r="F11" i="7"/>
  <c r="F13" i="7"/>
  <c r="F15" i="7"/>
  <c r="F14" i="7"/>
  <c r="F16" i="7"/>
  <c r="Q10" i="7"/>
  <c r="Q15" i="7"/>
  <c r="Q24" i="7"/>
  <c r="Q20" i="7"/>
  <c r="Q8" i="7"/>
  <c r="Q14" i="7"/>
  <c r="Q25" i="7"/>
  <c r="Q18" i="7"/>
  <c r="Q11" i="7"/>
  <c r="Q16" i="7"/>
  <c r="Q22" i="7"/>
  <c r="Q19" i="7"/>
  <c r="Q21" i="7"/>
  <c r="Q17" i="7"/>
  <c r="Q13" i="7"/>
  <c r="Q12" i="7"/>
  <c r="Q23" i="7"/>
  <c r="Q26" i="7"/>
  <c r="Q9" i="7"/>
  <c r="F26" i="6"/>
  <c r="F25" i="6"/>
  <c r="F24" i="6"/>
  <c r="F23" i="6"/>
  <c r="F22" i="6"/>
  <c r="F21" i="6"/>
  <c r="F20" i="6"/>
  <c r="F19" i="6"/>
  <c r="F18" i="6"/>
  <c r="F17" i="6"/>
  <c r="F12" i="6"/>
  <c r="F14" i="6"/>
  <c r="F16" i="6"/>
  <c r="F27" i="6"/>
  <c r="F10" i="6"/>
  <c r="F28" i="6"/>
  <c r="F11" i="6"/>
  <c r="F13" i="6"/>
  <c r="F15" i="6"/>
  <c r="Q10" i="6"/>
  <c r="Q26" i="6"/>
  <c r="Q8" i="6"/>
  <c r="Q21" i="6"/>
  <c r="Q9" i="6"/>
  <c r="Q11" i="6"/>
  <c r="Q14" i="6"/>
  <c r="Q18" i="6"/>
  <c r="Q17" i="6"/>
  <c r="Q13" i="6"/>
  <c r="Q12" i="6"/>
  <c r="Q19" i="6"/>
  <c r="Q15" i="6"/>
  <c r="Q16" i="6"/>
  <c r="Q25" i="6"/>
  <c r="Q24" i="6"/>
  <c r="Q23" i="6"/>
  <c r="Q22" i="6"/>
  <c r="Q20" i="6"/>
  <c r="F14" i="5"/>
  <c r="Q8" i="5"/>
  <c r="Q23" i="5"/>
  <c r="Q10" i="5"/>
  <c r="Q11" i="5"/>
  <c r="Q15" i="5"/>
  <c r="Q21" i="5"/>
  <c r="Q22" i="5"/>
  <c r="Q16" i="5"/>
  <c r="Q19" i="5"/>
  <c r="Q13" i="5"/>
  <c r="Q12" i="5"/>
  <c r="Q25" i="5"/>
  <c r="Q18" i="5"/>
  <c r="Q14" i="5"/>
  <c r="Q20" i="5"/>
  <c r="Q17" i="5"/>
  <c r="Q24" i="5"/>
  <c r="Q26" i="5"/>
  <c r="Q9" i="5"/>
  <c r="F26" i="4"/>
  <c r="F25" i="4"/>
  <c r="F24" i="4"/>
  <c r="F23" i="4"/>
  <c r="F22" i="4"/>
  <c r="F21" i="4"/>
  <c r="F20" i="4"/>
  <c r="F19" i="4"/>
  <c r="F18" i="4"/>
  <c r="F17" i="4"/>
  <c r="F27" i="4"/>
  <c r="F10" i="4"/>
  <c r="F28" i="4"/>
  <c r="F11" i="4"/>
  <c r="F13" i="4"/>
  <c r="F12" i="4"/>
  <c r="F15" i="4"/>
  <c r="F14" i="4"/>
  <c r="F16" i="4"/>
  <c r="Q10" i="4"/>
  <c r="Q11" i="4"/>
  <c r="Q8" i="4"/>
  <c r="Q12" i="4"/>
  <c r="Q14" i="4"/>
  <c r="Q13" i="4"/>
  <c r="Q15" i="4"/>
  <c r="Q16" i="4"/>
  <c r="Q25" i="4"/>
  <c r="Q24" i="4"/>
  <c r="Q23" i="4"/>
  <c r="Q22" i="4"/>
  <c r="Q21" i="4"/>
  <c r="Q20" i="4"/>
  <c r="Q19" i="4"/>
  <c r="Q18" i="4"/>
  <c r="Q17" i="4"/>
  <c r="Q26" i="4"/>
  <c r="Q9" i="4"/>
  <c r="J21" i="3"/>
  <c r="N15" i="3"/>
  <c r="J22" i="3"/>
  <c r="N22" i="3"/>
  <c r="J17" i="3"/>
  <c r="J23" i="3"/>
  <c r="N17" i="3"/>
  <c r="N23" i="3"/>
  <c r="J15" i="3"/>
  <c r="N21" i="3"/>
  <c r="N12" i="3"/>
  <c r="J18" i="3"/>
  <c r="J24" i="3"/>
  <c r="J16" i="3"/>
  <c r="N16" i="3"/>
  <c r="N18" i="3"/>
  <c r="N24" i="3"/>
  <c r="N9" i="3"/>
  <c r="N13" i="3"/>
  <c r="J19" i="3"/>
  <c r="J25" i="3"/>
  <c r="J14" i="3"/>
  <c r="N19" i="3"/>
  <c r="N25" i="3"/>
  <c r="N10" i="3"/>
  <c r="N14" i="3"/>
  <c r="J20" i="3"/>
  <c r="J26" i="3"/>
  <c r="N20" i="3"/>
  <c r="W35" i="3"/>
  <c r="W29" i="3"/>
  <c r="W19" i="3"/>
  <c r="W26" i="3"/>
  <c r="W17" i="3"/>
  <c r="W27" i="3"/>
  <c r="W30" i="3"/>
  <c r="AF28" i="3"/>
  <c r="T26" i="3"/>
  <c r="AL12" i="3"/>
  <c r="AI10" i="3"/>
  <c r="T18" i="3"/>
  <c r="T20" i="3"/>
  <c r="T22" i="3"/>
  <c r="T24" i="3"/>
  <c r="AF27" i="3"/>
  <c r="AL10" i="3"/>
  <c r="T16" i="3"/>
  <c r="AI9" i="3"/>
  <c r="T14" i="3"/>
  <c r="AC25" i="3"/>
  <c r="AC15" i="3"/>
  <c r="J13" i="3"/>
  <c r="AI27" i="3"/>
  <c r="AC17" i="3"/>
  <c r="AC20" i="3"/>
  <c r="AC23" i="3"/>
  <c r="AL27" i="3"/>
  <c r="AL9" i="3"/>
  <c r="AF26" i="3"/>
  <c r="N7" i="3"/>
  <c r="J11" i="3"/>
  <c r="T12" i="3"/>
  <c r="T13" i="3"/>
  <c r="AC14" i="3"/>
  <c r="AF16" i="3"/>
  <c r="AF17" i="3"/>
  <c r="AF18" i="3"/>
  <c r="AF19" i="3"/>
  <c r="AF20" i="3"/>
  <c r="AF21" i="3"/>
  <c r="AF22" i="3"/>
  <c r="AF23" i="3"/>
  <c r="AF24" i="3"/>
  <c r="AF25" i="3"/>
  <c r="AI26" i="3"/>
  <c r="AF31" i="3"/>
  <c r="AL11" i="3"/>
  <c r="AF29" i="3"/>
  <c r="T9" i="3"/>
  <c r="AC9" i="3"/>
  <c r="T17" i="3"/>
  <c r="T19" i="3"/>
  <c r="T21" i="3"/>
  <c r="T23" i="3"/>
  <c r="T25" i="3"/>
  <c r="J12" i="3"/>
  <c r="AF30" i="3"/>
  <c r="T15" i="3"/>
  <c r="AC18" i="3"/>
  <c r="AC22" i="3"/>
  <c r="AF15" i="3"/>
  <c r="AI16" i="3"/>
  <c r="AI17" i="3"/>
  <c r="AI18" i="3"/>
  <c r="AI19" i="3"/>
  <c r="AI20" i="3"/>
  <c r="AI21" i="3"/>
  <c r="AI22" i="3"/>
  <c r="AI23" i="3"/>
  <c r="AI24" i="3"/>
  <c r="AI25" i="3"/>
  <c r="AL26" i="3"/>
  <c r="AC26" i="3"/>
  <c r="AC16" i="3"/>
  <c r="AC19" i="3"/>
  <c r="AC21" i="3"/>
  <c r="AC24" i="3"/>
  <c r="J8" i="3"/>
  <c r="N11" i="3"/>
  <c r="AC13" i="3"/>
  <c r="J10" i="3"/>
  <c r="AF13" i="3"/>
  <c r="AF14" i="3"/>
  <c r="AI15" i="3"/>
  <c r="AL16" i="3"/>
  <c r="AL17" i="3"/>
  <c r="AL18" i="3"/>
  <c r="AL19" i="3"/>
  <c r="AL20" i="3"/>
  <c r="AL21" i="3"/>
  <c r="AL22" i="3"/>
  <c r="AL23" i="3"/>
  <c r="AL24" i="3"/>
  <c r="AL25" i="3"/>
  <c r="T11" i="3"/>
  <c r="AI13" i="3"/>
  <c r="AL15" i="3"/>
  <c r="AC11" i="3"/>
  <c r="AL13" i="3"/>
  <c r="F35" i="3" l="1"/>
  <c r="AQ29" i="8"/>
  <c r="AQ41" i="4"/>
  <c r="AQ35" i="8"/>
  <c r="AQ43" i="4"/>
  <c r="AQ42" i="4"/>
  <c r="AQ28" i="6"/>
  <c r="W20" i="3"/>
  <c r="W24" i="3"/>
  <c r="W22" i="3"/>
  <c r="W28" i="3"/>
  <c r="W54" i="3"/>
  <c r="W55" i="3"/>
  <c r="W56" i="3"/>
  <c r="W45" i="3"/>
  <c r="W46" i="3"/>
  <c r="W53" i="3"/>
  <c r="W47" i="3"/>
  <c r="W48" i="3"/>
  <c r="W50" i="3"/>
  <c r="W52" i="3"/>
  <c r="W51" i="3"/>
  <c r="W49" i="3"/>
  <c r="W32" i="3"/>
  <c r="W18" i="3"/>
  <c r="AQ45" i="6"/>
  <c r="W21" i="3"/>
  <c r="W33" i="3"/>
  <c r="W25" i="3"/>
  <c r="W34" i="3"/>
  <c r="AQ28" i="4"/>
  <c r="AQ48" i="6"/>
  <c r="AQ36" i="4"/>
  <c r="AQ37" i="9"/>
  <c r="AQ36" i="8"/>
  <c r="AQ45" i="4"/>
  <c r="AQ34" i="7"/>
  <c r="AQ9" i="4"/>
  <c r="AQ16" i="6"/>
  <c r="AQ18" i="6"/>
  <c r="AQ19" i="6"/>
  <c r="F34" i="3"/>
  <c r="AQ46" i="4"/>
  <c r="F35" i="5"/>
  <c r="AQ38" i="9"/>
  <c r="F32" i="3"/>
  <c r="AQ42" i="7"/>
  <c r="Q5" i="3"/>
  <c r="Q45" i="3" s="1"/>
  <c r="AQ33" i="7"/>
  <c r="AQ39" i="8"/>
  <c r="AQ47" i="4"/>
  <c r="AQ36" i="7"/>
  <c r="AQ47" i="9"/>
  <c r="AQ38" i="8"/>
  <c r="AQ39" i="7"/>
  <c r="AQ48" i="8"/>
  <c r="F19" i="5"/>
  <c r="AQ44" i="9"/>
  <c r="AQ46" i="7"/>
  <c r="AQ14" i="4"/>
  <c r="F44" i="5"/>
  <c r="AQ43" i="5" s="1"/>
  <c r="F45" i="5"/>
  <c r="AQ44" i="5" s="1"/>
  <c r="F46" i="5"/>
  <c r="AQ45" i="5" s="1"/>
  <c r="F47" i="5"/>
  <c r="AQ46" i="5" s="1"/>
  <c r="F41" i="5"/>
  <c r="AQ40" i="5" s="1"/>
  <c r="F48" i="5"/>
  <c r="AQ47" i="5" s="1"/>
  <c r="F49" i="5"/>
  <c r="AQ48" i="5" s="1"/>
  <c r="F38" i="5"/>
  <c r="AQ37" i="5" s="1"/>
  <c r="F39" i="5"/>
  <c r="AQ38" i="5" s="1"/>
  <c r="F40" i="5"/>
  <c r="AQ39" i="5" s="1"/>
  <c r="F43" i="5"/>
  <c r="AQ42" i="5" s="1"/>
  <c r="F42" i="5"/>
  <c r="AQ41" i="5" s="1"/>
  <c r="AQ46" i="9"/>
  <c r="F15" i="5"/>
  <c r="AQ14" i="5" s="1"/>
  <c r="F21" i="5"/>
  <c r="F33" i="3"/>
  <c r="AQ37" i="4"/>
  <c r="AQ47" i="6"/>
  <c r="AQ45" i="9"/>
  <c r="AQ37" i="8"/>
  <c r="AQ41" i="7"/>
  <c r="AQ40" i="7"/>
  <c r="F11" i="5"/>
  <c r="AQ10" i="5" s="1"/>
  <c r="F23" i="5"/>
  <c r="AQ22" i="5" s="1"/>
  <c r="F31" i="3"/>
  <c r="F32" i="5"/>
  <c r="AQ31" i="5" s="1"/>
  <c r="AQ43" i="6"/>
  <c r="AQ43" i="9"/>
  <c r="AQ47" i="8"/>
  <c r="AQ48" i="4"/>
  <c r="F31" i="5"/>
  <c r="AQ30" i="5" s="1"/>
  <c r="AQ42" i="9"/>
  <c r="AQ46" i="8"/>
  <c r="AQ38" i="7"/>
  <c r="F29" i="5"/>
  <c r="AQ28" i="5" s="1"/>
  <c r="AQ39" i="9"/>
  <c r="AQ45" i="8"/>
  <c r="AQ37" i="7"/>
  <c r="F22" i="5"/>
  <c r="F26" i="5"/>
  <c r="AQ25" i="5" s="1"/>
  <c r="F30" i="5"/>
  <c r="AQ29" i="5" s="1"/>
  <c r="AQ48" i="7"/>
  <c r="F43" i="3"/>
  <c r="F46" i="3"/>
  <c r="F44" i="3"/>
  <c r="F47" i="3"/>
  <c r="F48" i="3"/>
  <c r="F45" i="3"/>
  <c r="F49" i="3"/>
  <c r="F38" i="3"/>
  <c r="F40" i="3"/>
  <c r="F41" i="3"/>
  <c r="F42" i="3"/>
  <c r="F39" i="3"/>
  <c r="F28" i="5"/>
  <c r="AQ27" i="5" s="1"/>
  <c r="F10" i="5"/>
  <c r="F13" i="5"/>
  <c r="AQ12" i="5" s="1"/>
  <c r="F34" i="5"/>
  <c r="AQ42" i="8"/>
  <c r="AQ47" i="7"/>
  <c r="F12" i="5"/>
  <c r="AQ11" i="5" s="1"/>
  <c r="F24" i="5"/>
  <c r="F25" i="5"/>
  <c r="F27" i="5"/>
  <c r="AQ26" i="5" s="1"/>
  <c r="AQ15" i="9"/>
  <c r="F29" i="3"/>
  <c r="F33" i="5"/>
  <c r="AQ32" i="5" s="1"/>
  <c r="AQ48" i="9"/>
  <c r="AQ44" i="8"/>
  <c r="AQ45" i="7"/>
  <c r="F36" i="3"/>
  <c r="F37" i="5"/>
  <c r="AQ36" i="5" s="1"/>
  <c r="AQ30" i="8"/>
  <c r="AQ41" i="9"/>
  <c r="AQ41" i="8"/>
  <c r="F16" i="5"/>
  <c r="AQ15" i="5" s="1"/>
  <c r="F17" i="5"/>
  <c r="AQ13" i="6"/>
  <c r="F18" i="5"/>
  <c r="AQ17" i="5" s="1"/>
  <c r="AQ11" i="6"/>
  <c r="F37" i="3"/>
  <c r="AQ35" i="4"/>
  <c r="AQ40" i="4"/>
  <c r="F36" i="5"/>
  <c r="AQ35" i="5" s="1"/>
  <c r="AQ40" i="9"/>
  <c r="AQ40" i="8"/>
  <c r="AQ43" i="7"/>
  <c r="AQ36" i="9"/>
  <c r="AQ30" i="9"/>
  <c r="AQ35" i="9"/>
  <c r="AQ34" i="9"/>
  <c r="AQ33" i="9"/>
  <c r="AQ29" i="9"/>
  <c r="AQ28" i="9"/>
  <c r="AQ32" i="9"/>
  <c r="AQ31" i="9"/>
  <c r="AQ31" i="8"/>
  <c r="AQ11" i="8"/>
  <c r="AQ32" i="8"/>
  <c r="AQ26" i="8"/>
  <c r="AQ17" i="7"/>
  <c r="AQ32" i="7"/>
  <c r="AQ31" i="7"/>
  <c r="AQ30" i="7"/>
  <c r="AQ29" i="7"/>
  <c r="AQ28" i="7"/>
  <c r="AQ36" i="6"/>
  <c r="AQ33" i="6"/>
  <c r="AQ32" i="6"/>
  <c r="AQ14" i="6"/>
  <c r="AQ35" i="6"/>
  <c r="AQ34" i="6"/>
  <c r="AQ31" i="6"/>
  <c r="AQ30" i="6"/>
  <c r="AQ29" i="6"/>
  <c r="AQ13" i="5"/>
  <c r="AQ33" i="5"/>
  <c r="AQ34" i="5"/>
  <c r="AQ34" i="4"/>
  <c r="AQ17" i="4"/>
  <c r="AQ29" i="4"/>
  <c r="W23" i="3"/>
  <c r="W43" i="3"/>
  <c r="W44" i="3"/>
  <c r="W38" i="3"/>
  <c r="W36" i="3"/>
  <c r="W40" i="3"/>
  <c r="W37" i="3"/>
  <c r="W39" i="3"/>
  <c r="W41" i="3"/>
  <c r="W42" i="3"/>
  <c r="AQ26" i="9"/>
  <c r="AQ16" i="9"/>
  <c r="AQ17" i="9"/>
  <c r="AQ18" i="8"/>
  <c r="AQ19" i="8"/>
  <c r="AQ9" i="7"/>
  <c r="AQ26" i="7"/>
  <c r="AQ16" i="7"/>
  <c r="AQ15" i="7"/>
  <c r="AQ19" i="7"/>
  <c r="AQ12" i="7"/>
  <c r="AQ22" i="7"/>
  <c r="AQ12" i="6"/>
  <c r="AQ23" i="6"/>
  <c r="AQ26" i="4"/>
  <c r="AQ16" i="4"/>
  <c r="AQ18" i="9"/>
  <c r="AQ19" i="9"/>
  <c r="AQ13" i="9"/>
  <c r="AQ20" i="9"/>
  <c r="AQ14" i="9"/>
  <c r="AQ21" i="9"/>
  <c r="AQ11" i="9"/>
  <c r="AQ22" i="9"/>
  <c r="AQ12" i="9"/>
  <c r="AQ23" i="9"/>
  <c r="AQ10" i="9"/>
  <c r="AQ24" i="9"/>
  <c r="AQ27" i="9"/>
  <c r="AQ25" i="9"/>
  <c r="AQ16" i="8"/>
  <c r="AQ17" i="8"/>
  <c r="AQ13" i="8"/>
  <c r="AQ15" i="8"/>
  <c r="AQ20" i="8"/>
  <c r="AQ14" i="8"/>
  <c r="AQ21" i="8"/>
  <c r="AQ10" i="8"/>
  <c r="AQ22" i="8"/>
  <c r="AQ12" i="8"/>
  <c r="AQ23" i="8"/>
  <c r="AQ27" i="8"/>
  <c r="AQ24" i="8"/>
  <c r="AQ9" i="8"/>
  <c r="AQ25" i="8"/>
  <c r="AQ18" i="7"/>
  <c r="AQ13" i="7"/>
  <c r="AQ20" i="7"/>
  <c r="AQ14" i="7"/>
  <c r="AQ21" i="7"/>
  <c r="AQ10" i="7"/>
  <c r="AQ23" i="7"/>
  <c r="AQ11" i="7"/>
  <c r="AQ24" i="7"/>
  <c r="AQ27" i="7"/>
  <c r="AQ25" i="7"/>
  <c r="AQ17" i="6"/>
  <c r="AQ20" i="6"/>
  <c r="AQ10" i="6"/>
  <c r="AQ21" i="6"/>
  <c r="AQ27" i="6"/>
  <c r="AQ22" i="6"/>
  <c r="AQ9" i="6"/>
  <c r="AQ26" i="6"/>
  <c r="AQ24" i="6"/>
  <c r="AQ15" i="6"/>
  <c r="AQ25" i="6"/>
  <c r="AQ20" i="5"/>
  <c r="AQ21" i="5"/>
  <c r="AQ18" i="5"/>
  <c r="AQ19" i="5"/>
  <c r="AQ23" i="5"/>
  <c r="AQ24" i="5"/>
  <c r="AQ16" i="5"/>
  <c r="AQ9" i="5"/>
  <c r="AQ18" i="4"/>
  <c r="AQ15" i="4"/>
  <c r="AQ19" i="4"/>
  <c r="AQ13" i="4"/>
  <c r="AQ20" i="4"/>
  <c r="AQ21" i="4"/>
  <c r="AQ11" i="4"/>
  <c r="AQ22" i="4"/>
  <c r="AQ12" i="4"/>
  <c r="AQ23" i="4"/>
  <c r="AQ10" i="4"/>
  <c r="AQ24" i="4"/>
  <c r="AQ27" i="4"/>
  <c r="AQ25" i="4"/>
  <c r="F26" i="3"/>
  <c r="F25" i="3"/>
  <c r="F24" i="3"/>
  <c r="F23" i="3"/>
  <c r="F22" i="3"/>
  <c r="F21" i="3"/>
  <c r="F20" i="3"/>
  <c r="F19" i="3"/>
  <c r="F18" i="3"/>
  <c r="F17" i="3"/>
  <c r="F27" i="3"/>
  <c r="F10" i="3"/>
  <c r="F13" i="3"/>
  <c r="F12" i="3"/>
  <c r="F14" i="3"/>
  <c r="F28" i="3"/>
  <c r="F11" i="3"/>
  <c r="F15" i="3"/>
  <c r="F16" i="3"/>
  <c r="Q12" i="3"/>
  <c r="AL6" i="1"/>
  <c r="AI6" i="1"/>
  <c r="AE15" i="1"/>
  <c r="AE16" i="1" s="1"/>
  <c r="AE17" i="1" s="1"/>
  <c r="AE18" i="1" s="1"/>
  <c r="AE19" i="1" s="1"/>
  <c r="AE20" i="1" s="1"/>
  <c r="AE21" i="1" s="1"/>
  <c r="AE22" i="1" s="1"/>
  <c r="AE23" i="1" s="1"/>
  <c r="AE24" i="1" s="1"/>
  <c r="AE25" i="1" s="1"/>
  <c r="AE26" i="1" s="1"/>
  <c r="AE27" i="1" s="1"/>
  <c r="AE28" i="1" s="1"/>
  <c r="AE29" i="1" s="1"/>
  <c r="AE30" i="1" s="1"/>
  <c r="AE31" i="1" s="1"/>
  <c r="AE32" i="1" s="1"/>
  <c r="AE33" i="1" s="1"/>
  <c r="AE34" i="1" s="1"/>
  <c r="AE35" i="1" s="1"/>
  <c r="AE36" i="1" s="1"/>
  <c r="AE37" i="1" s="1"/>
  <c r="AE38" i="1" s="1"/>
  <c r="AE39" i="1" s="1"/>
  <c r="AE40" i="1" s="1"/>
  <c r="AE14" i="1"/>
  <c r="AF10" i="1"/>
  <c r="AF9" i="1"/>
  <c r="Q35" i="3" l="1"/>
  <c r="Q34" i="3"/>
  <c r="Q39" i="3"/>
  <c r="Q33" i="3"/>
  <c r="Q38" i="3"/>
  <c r="Q32" i="3"/>
  <c r="Q47" i="3"/>
  <c r="Q31" i="3"/>
  <c r="Q46" i="3"/>
  <c r="Q18" i="3"/>
  <c r="Q9" i="3"/>
  <c r="AQ10" i="3" s="1"/>
  <c r="Q20" i="3"/>
  <c r="Q11" i="3"/>
  <c r="Q36" i="3"/>
  <c r="Q44" i="3"/>
  <c r="Q40" i="3"/>
  <c r="Q19" i="3"/>
  <c r="Q23" i="3"/>
  <c r="Q43" i="3"/>
  <c r="Q21" i="3"/>
  <c r="Q10" i="3"/>
  <c r="Q29" i="3"/>
  <c r="Q17" i="3"/>
  <c r="AQ18" i="3" s="1"/>
  <c r="Q22" i="3"/>
  <c r="Q27" i="3"/>
  <c r="Q13" i="3"/>
  <c r="Q14" i="3"/>
  <c r="Q8" i="3"/>
  <c r="Q25" i="3"/>
  <c r="Q30" i="3"/>
  <c r="Q15" i="3"/>
  <c r="Q24" i="3"/>
  <c r="Q26" i="3"/>
  <c r="Q16" i="3"/>
  <c r="Q28" i="3"/>
  <c r="AQ29" i="3" s="1"/>
  <c r="AS3" i="9"/>
  <c r="AS3" i="5"/>
  <c r="Q42" i="3"/>
  <c r="Q41" i="3"/>
  <c r="AS3" i="8"/>
  <c r="AQ40" i="3"/>
  <c r="AS3" i="6"/>
  <c r="Q37" i="3"/>
  <c r="AQ30" i="3"/>
  <c r="AQ28" i="3"/>
  <c r="AQ33" i="3"/>
  <c r="AQ36" i="3"/>
  <c r="AQ43" i="3"/>
  <c r="AQ32" i="3"/>
  <c r="AQ39" i="3"/>
  <c r="AQ46" i="3"/>
  <c r="AQ42" i="3"/>
  <c r="AQ44" i="3"/>
  <c r="AQ47" i="3"/>
  <c r="AS3" i="7"/>
  <c r="AQ35" i="3"/>
  <c r="AQ45" i="3"/>
  <c r="AQ38" i="3"/>
  <c r="AQ41" i="3"/>
  <c r="AQ37" i="3"/>
  <c r="AF44" i="1"/>
  <c r="AI37" i="1"/>
  <c r="AL42" i="1"/>
  <c r="AI42" i="1"/>
  <c r="AF46" i="1"/>
  <c r="AF49" i="1"/>
  <c r="AL43" i="1"/>
  <c r="AI43" i="1"/>
  <c r="AF47" i="1"/>
  <c r="AL45" i="1"/>
  <c r="AL46" i="1"/>
  <c r="AF50" i="1"/>
  <c r="AI47" i="1"/>
  <c r="AL44" i="1"/>
  <c r="AI44" i="1"/>
  <c r="AF48" i="1"/>
  <c r="AI45" i="1"/>
  <c r="AI46" i="1"/>
  <c r="AF51" i="1"/>
  <c r="AL37" i="1"/>
  <c r="AL47" i="1"/>
  <c r="AF41" i="1"/>
  <c r="AL48" i="1"/>
  <c r="AI48" i="1"/>
  <c r="AF52" i="1"/>
  <c r="AL39" i="1"/>
  <c r="AI39" i="1"/>
  <c r="AF43" i="1"/>
  <c r="AL40" i="1"/>
  <c r="AI40" i="1"/>
  <c r="AL41" i="1"/>
  <c r="AI41" i="1"/>
  <c r="AF45" i="1"/>
  <c r="AL38" i="1"/>
  <c r="AI38" i="1"/>
  <c r="AF42" i="1"/>
  <c r="AQ48" i="3"/>
  <c r="AS3" i="4"/>
  <c r="AQ31" i="3"/>
  <c r="AQ34" i="3"/>
  <c r="AQ19" i="3"/>
  <c r="AQ14" i="3"/>
  <c r="AQ9" i="3"/>
  <c r="AL16" i="1"/>
  <c r="AL29" i="1"/>
  <c r="AI32" i="1"/>
  <c r="AF39" i="1"/>
  <c r="AL30" i="1"/>
  <c r="AI33" i="1"/>
  <c r="AF40" i="1"/>
  <c r="AL31" i="1"/>
  <c r="AI34" i="1"/>
  <c r="AL32" i="1"/>
  <c r="AI35" i="1"/>
  <c r="AL33" i="1"/>
  <c r="AI36" i="1"/>
  <c r="AI30" i="1"/>
  <c r="AL34" i="1"/>
  <c r="AF32" i="1"/>
  <c r="AL35" i="1"/>
  <c r="AF33" i="1"/>
  <c r="AL36" i="1"/>
  <c r="AF34" i="1"/>
  <c r="AI28" i="1"/>
  <c r="AF35" i="1"/>
  <c r="AF37" i="1"/>
  <c r="AF38" i="1"/>
  <c r="AF36" i="1"/>
  <c r="AI31" i="1"/>
  <c r="AI29" i="1"/>
  <c r="AL28" i="1"/>
  <c r="AQ26" i="3"/>
  <c r="AQ17" i="3"/>
  <c r="AL26" i="1"/>
  <c r="AF15" i="1"/>
  <c r="AL14" i="1"/>
  <c r="AF25" i="1"/>
  <c r="AL15" i="1"/>
  <c r="AF14" i="1"/>
  <c r="AL24" i="1"/>
  <c r="AI19" i="1"/>
  <c r="AF26" i="1"/>
  <c r="AL13" i="1"/>
  <c r="AI9" i="1"/>
  <c r="AI15" i="1"/>
  <c r="AF21" i="1"/>
  <c r="AI26" i="1"/>
  <c r="AL20" i="1"/>
  <c r="AL23" i="1"/>
  <c r="AF22" i="1"/>
  <c r="AF19" i="1"/>
  <c r="AF27" i="1"/>
  <c r="AI17" i="1"/>
  <c r="AL12" i="1"/>
  <c r="AL11" i="1"/>
  <c r="AL22" i="1"/>
  <c r="AI13" i="1"/>
  <c r="AI12" i="1"/>
  <c r="AF31" i="1"/>
  <c r="AI11" i="1"/>
  <c r="AF30" i="1"/>
  <c r="AF18" i="1"/>
  <c r="AI22" i="1"/>
  <c r="AI10" i="1"/>
  <c r="AL18" i="1"/>
  <c r="AL27" i="1"/>
  <c r="AI18" i="1"/>
  <c r="AI16" i="1"/>
  <c r="AF23" i="1"/>
  <c r="AL10" i="1"/>
  <c r="AI25" i="1"/>
  <c r="AF20" i="1"/>
  <c r="AI23" i="1"/>
  <c r="AF29" i="1"/>
  <c r="AF17" i="1"/>
  <c r="AI21" i="1"/>
  <c r="AL17" i="1"/>
  <c r="AL25" i="1"/>
  <c r="AF24" i="1"/>
  <c r="AI27" i="1"/>
  <c r="AI14" i="1"/>
  <c r="AL21" i="1"/>
  <c r="AF13" i="1"/>
  <c r="AI24" i="1"/>
  <c r="AL19" i="1"/>
  <c r="AF28" i="1"/>
  <c r="AF16" i="1"/>
  <c r="AI20" i="1"/>
  <c r="AL9" i="1"/>
  <c r="AQ20" i="3"/>
  <c r="AQ21" i="3"/>
  <c r="AQ27" i="3"/>
  <c r="AQ22" i="3"/>
  <c r="AQ16" i="3"/>
  <c r="AQ15" i="3"/>
  <c r="AQ13" i="3"/>
  <c r="AQ23" i="3"/>
  <c r="AQ11" i="3"/>
  <c r="AQ24" i="3"/>
  <c r="AQ12" i="3"/>
  <c r="AQ25" i="3"/>
  <c r="AC6" i="1"/>
  <c r="AC13" i="1" l="1"/>
  <c r="AC43" i="1"/>
  <c r="AC44" i="1"/>
  <c r="AC45" i="1"/>
  <c r="AC46" i="1"/>
  <c r="AC41" i="1"/>
  <c r="AC47" i="1"/>
  <c r="AC40" i="1"/>
  <c r="AC48" i="1"/>
  <c r="AC38" i="1"/>
  <c r="AC37" i="1"/>
  <c r="AC39" i="1"/>
  <c r="AC42" i="1"/>
  <c r="AC12" i="1"/>
  <c r="AC11" i="1"/>
  <c r="AC23" i="1"/>
  <c r="AC22" i="1"/>
  <c r="AC21" i="1"/>
  <c r="AC19" i="1"/>
  <c r="AC20" i="1"/>
  <c r="AC18" i="1"/>
  <c r="AS3" i="3"/>
  <c r="AC14" i="1"/>
  <c r="AC36" i="1"/>
  <c r="AC28" i="1"/>
  <c r="AC29" i="1"/>
  <c r="AC30" i="1"/>
  <c r="AC31" i="1"/>
  <c r="AC34" i="1"/>
  <c r="AC35" i="1"/>
  <c r="AC33" i="1"/>
  <c r="AC32" i="1"/>
  <c r="AC10" i="1"/>
  <c r="AC25" i="1"/>
  <c r="AC24" i="1"/>
  <c r="AC17" i="1"/>
  <c r="AC9" i="1"/>
  <c r="AC16" i="1"/>
  <c r="AC27" i="1"/>
  <c r="AC15" i="1"/>
  <c r="AC26" i="1"/>
  <c r="X12" i="1"/>
  <c r="W12" i="1"/>
  <c r="V12" i="1"/>
  <c r="N4" i="1"/>
  <c r="N46" i="1" l="1"/>
  <c r="N35" i="1"/>
  <c r="N36" i="1"/>
  <c r="N37" i="1"/>
  <c r="N40" i="1"/>
  <c r="N42" i="1"/>
  <c r="N44" i="1"/>
  <c r="N38" i="1"/>
  <c r="N39" i="1"/>
  <c r="N41" i="1"/>
  <c r="N43" i="1"/>
  <c r="N45" i="1"/>
  <c r="W14" i="1"/>
  <c r="W44" i="1"/>
  <c r="W36" i="1"/>
  <c r="W37" i="1"/>
  <c r="W38" i="1"/>
  <c r="W39" i="1"/>
  <c r="W40" i="1"/>
  <c r="W41" i="1"/>
  <c r="W42" i="1"/>
  <c r="W43" i="1"/>
  <c r="W17" i="1"/>
  <c r="N32" i="1"/>
  <c r="N33" i="1"/>
  <c r="N34" i="1"/>
  <c r="N26" i="1"/>
  <c r="N27" i="1"/>
  <c r="N28" i="1"/>
  <c r="N29" i="1"/>
  <c r="N31" i="1"/>
  <c r="N30" i="1"/>
  <c r="W35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T6" i="1"/>
  <c r="W52" i="1" l="1"/>
  <c r="W53" i="1"/>
  <c r="W54" i="1"/>
  <c r="W55" i="1"/>
  <c r="W51" i="1"/>
  <c r="W56" i="1"/>
  <c r="W49" i="1"/>
  <c r="W45" i="1"/>
  <c r="W46" i="1"/>
  <c r="W47" i="1"/>
  <c r="W48" i="1"/>
  <c r="W50" i="1"/>
  <c r="T37" i="1"/>
  <c r="T38" i="1"/>
  <c r="T39" i="1"/>
  <c r="T46" i="1"/>
  <c r="T47" i="1"/>
  <c r="T48" i="1"/>
  <c r="T40" i="1"/>
  <c r="T43" i="1"/>
  <c r="T44" i="1"/>
  <c r="T41" i="1"/>
  <c r="T42" i="1"/>
  <c r="T45" i="1"/>
  <c r="T9" i="1"/>
  <c r="T30" i="1"/>
  <c r="T31" i="1"/>
  <c r="T32" i="1"/>
  <c r="T33" i="1"/>
  <c r="T34" i="1"/>
  <c r="T35" i="1"/>
  <c r="T36" i="1"/>
  <c r="T29" i="1"/>
  <c r="T28" i="1"/>
  <c r="T10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7" i="1"/>
  <c r="J5" i="1"/>
  <c r="J10" i="1" s="1"/>
  <c r="B6" i="1"/>
  <c r="B5" i="1"/>
  <c r="J18" i="1" l="1"/>
  <c r="J36" i="1"/>
  <c r="J37" i="1"/>
  <c r="J38" i="1"/>
  <c r="J44" i="1"/>
  <c r="J39" i="1"/>
  <c r="J41" i="1"/>
  <c r="J42" i="1"/>
  <c r="J43" i="1"/>
  <c r="J40" i="1"/>
  <c r="J47" i="1"/>
  <c r="J45" i="1"/>
  <c r="J46" i="1"/>
  <c r="J16" i="1"/>
  <c r="J9" i="1"/>
  <c r="J19" i="1"/>
  <c r="J20" i="1"/>
  <c r="J23" i="1"/>
  <c r="J21" i="1"/>
  <c r="J11" i="1"/>
  <c r="J27" i="1"/>
  <c r="J28" i="1"/>
  <c r="J29" i="1"/>
  <c r="J30" i="1"/>
  <c r="J31" i="1"/>
  <c r="J32" i="1"/>
  <c r="J34" i="1"/>
  <c r="J33" i="1"/>
  <c r="J35" i="1"/>
  <c r="J8" i="1"/>
  <c r="J22" i="1"/>
  <c r="J17" i="1"/>
  <c r="J15" i="1"/>
  <c r="J13" i="1"/>
  <c r="J14" i="1"/>
  <c r="J25" i="1"/>
  <c r="J12" i="1"/>
  <c r="J26" i="1"/>
  <c r="J24" i="1"/>
  <c r="T19" i="1"/>
  <c r="T21" i="1"/>
  <c r="T14" i="1"/>
  <c r="T20" i="1"/>
  <c r="T18" i="1"/>
  <c r="T17" i="1"/>
  <c r="T16" i="1"/>
  <c r="T27" i="1"/>
  <c r="T15" i="1"/>
  <c r="T26" i="1"/>
  <c r="T25" i="1"/>
  <c r="T13" i="1"/>
  <c r="T24" i="1"/>
  <c r="T12" i="1"/>
  <c r="T23" i="1"/>
  <c r="T11" i="1"/>
  <c r="T22" i="1"/>
  <c r="E11" i="12" l="1"/>
  <c r="E24" i="12"/>
  <c r="E36" i="12"/>
  <c r="E48" i="12"/>
  <c r="D19" i="12"/>
  <c r="D31" i="12"/>
  <c r="D43" i="12"/>
  <c r="C14" i="12"/>
  <c r="C26" i="12"/>
  <c r="C38" i="12"/>
  <c r="E12" i="12"/>
  <c r="E25" i="12"/>
  <c r="E37" i="12"/>
  <c r="E49" i="12"/>
  <c r="D20" i="12"/>
  <c r="D32" i="12"/>
  <c r="D44" i="12"/>
  <c r="C15" i="12"/>
  <c r="C27" i="12"/>
  <c r="C39" i="12"/>
  <c r="E26" i="12"/>
  <c r="E38" i="12"/>
  <c r="D21" i="12"/>
  <c r="D33" i="12"/>
  <c r="D45" i="12"/>
  <c r="C28" i="12"/>
  <c r="C24" i="12"/>
  <c r="E13" i="12"/>
  <c r="C16" i="12"/>
  <c r="E14" i="12"/>
  <c r="E27" i="12"/>
  <c r="E39" i="12"/>
  <c r="H2" i="12"/>
  <c r="D22" i="12"/>
  <c r="D34" i="12"/>
  <c r="D46" i="12"/>
  <c r="C17" i="12"/>
  <c r="C29" i="12"/>
  <c r="C41" i="12"/>
  <c r="C22" i="12"/>
  <c r="C48" i="12"/>
  <c r="E46" i="12"/>
  <c r="E15" i="12"/>
  <c r="E28" i="12"/>
  <c r="E40" i="12"/>
  <c r="D11" i="12"/>
  <c r="D23" i="12"/>
  <c r="D35" i="12"/>
  <c r="D47" i="12"/>
  <c r="C18" i="12"/>
  <c r="C30" i="12"/>
  <c r="C42" i="12"/>
  <c r="D14" i="12"/>
  <c r="C21" i="12"/>
  <c r="E32" i="12"/>
  <c r="D39" i="12"/>
  <c r="C46" i="12"/>
  <c r="D17" i="12"/>
  <c r="E17" i="12"/>
  <c r="E29" i="12"/>
  <c r="E41" i="12"/>
  <c r="D12" i="12"/>
  <c r="D24" i="12"/>
  <c r="D36" i="12"/>
  <c r="D48" i="12"/>
  <c r="C19" i="12"/>
  <c r="C31" i="12"/>
  <c r="C43" i="12"/>
  <c r="E19" i="12"/>
  <c r="E43" i="12"/>
  <c r="D38" i="12"/>
  <c r="C33" i="12"/>
  <c r="E20" i="12"/>
  <c r="D27" i="12"/>
  <c r="C34" i="12"/>
  <c r="C23" i="12"/>
  <c r="E22" i="12"/>
  <c r="D29" i="12"/>
  <c r="C49" i="12"/>
  <c r="E18" i="12"/>
  <c r="E30" i="12"/>
  <c r="E42" i="12"/>
  <c r="D13" i="12"/>
  <c r="D25" i="12"/>
  <c r="D37" i="12"/>
  <c r="D49" i="12"/>
  <c r="C20" i="12"/>
  <c r="I20" i="12" s="1"/>
  <c r="J20" i="12" s="1"/>
  <c r="C32" i="12"/>
  <c r="C44" i="12"/>
  <c r="I44" i="12" s="1"/>
  <c r="J44" i="12" s="1"/>
  <c r="E31" i="12"/>
  <c r="D26" i="12"/>
  <c r="D15" i="12"/>
  <c r="C47" i="12"/>
  <c r="E34" i="12"/>
  <c r="C45" i="12"/>
  <c r="C36" i="12"/>
  <c r="E44" i="12"/>
  <c r="D41" i="12"/>
  <c r="E21" i="12"/>
  <c r="E33" i="12"/>
  <c r="E45" i="12"/>
  <c r="D16" i="12"/>
  <c r="D28" i="12"/>
  <c r="D40" i="12"/>
  <c r="C35" i="12"/>
  <c r="C12" i="12"/>
  <c r="E16" i="12"/>
  <c r="E23" i="12"/>
  <c r="E35" i="12"/>
  <c r="E47" i="12"/>
  <c r="D18" i="12"/>
  <c r="D30" i="12"/>
  <c r="D42" i="12"/>
  <c r="C13" i="12"/>
  <c r="C25" i="12"/>
  <c r="C37" i="12"/>
  <c r="C11" i="12"/>
  <c r="C40" i="12"/>
  <c r="F7" i="1"/>
  <c r="Q5" i="1"/>
  <c r="I25" i="12" l="1"/>
  <c r="J25" i="12" s="1"/>
  <c r="B5" i="12"/>
  <c r="B7" i="12" s="1"/>
  <c r="I49" i="12"/>
  <c r="J49" i="12" s="1"/>
  <c r="I13" i="12"/>
  <c r="J13" i="12" s="1"/>
  <c r="I34" i="12"/>
  <c r="J34" i="12" s="1"/>
  <c r="I11" i="12"/>
  <c r="J11" i="12" s="1"/>
  <c r="I43" i="12"/>
  <c r="J43" i="12" s="1"/>
  <c r="I31" i="12"/>
  <c r="J31" i="12" s="1"/>
  <c r="I19" i="12"/>
  <c r="J19" i="12" s="1"/>
  <c r="I21" i="12"/>
  <c r="J21" i="12" s="1"/>
  <c r="I48" i="12"/>
  <c r="J48" i="12" s="1"/>
  <c r="I23" i="12"/>
  <c r="J23" i="12" s="1"/>
  <c r="I17" i="12"/>
  <c r="J17" i="12" s="1"/>
  <c r="I46" i="12"/>
  <c r="J46" i="12" s="1"/>
  <c r="I38" i="12"/>
  <c r="J38" i="12" s="1"/>
  <c r="I27" i="12"/>
  <c r="J27" i="12" s="1"/>
  <c r="I14" i="12"/>
  <c r="J14" i="12" s="1"/>
  <c r="I15" i="12"/>
  <c r="J15" i="12" s="1"/>
  <c r="I22" i="12"/>
  <c r="J22" i="12" s="1"/>
  <c r="I18" i="12"/>
  <c r="J18" i="12" s="1"/>
  <c r="I29" i="12"/>
  <c r="J29" i="12" s="1"/>
  <c r="I24" i="12"/>
  <c r="J24" i="12" s="1"/>
  <c r="I16" i="12"/>
  <c r="J16" i="12" s="1"/>
  <c r="I45" i="12"/>
  <c r="J45" i="12" s="1"/>
  <c r="I28" i="12"/>
  <c r="J28" i="12" s="1"/>
  <c r="I39" i="12"/>
  <c r="J39" i="12" s="1"/>
  <c r="I41" i="12"/>
  <c r="J41" i="12" s="1"/>
  <c r="I40" i="12"/>
  <c r="J40" i="12" s="1"/>
  <c r="I33" i="12"/>
  <c r="J33" i="12" s="1"/>
  <c r="I26" i="12"/>
  <c r="J26" i="12" s="1"/>
  <c r="I42" i="12"/>
  <c r="J42" i="12" s="1"/>
  <c r="I36" i="12"/>
  <c r="J36" i="12" s="1"/>
  <c r="I12" i="12"/>
  <c r="J12" i="12" s="1"/>
  <c r="I47" i="12"/>
  <c r="J47" i="12" s="1"/>
  <c r="J10" i="12"/>
  <c r="I32" i="12"/>
  <c r="J32" i="12" s="1"/>
  <c r="I30" i="12"/>
  <c r="J30" i="12" s="1"/>
  <c r="I35" i="12"/>
  <c r="J35" i="12" s="1"/>
  <c r="I37" i="12"/>
  <c r="J37" i="12" s="1"/>
  <c r="F38" i="1"/>
  <c r="F39" i="1"/>
  <c r="F40" i="1"/>
  <c r="F45" i="1"/>
  <c r="F49" i="1"/>
  <c r="F41" i="1"/>
  <c r="AQ40" i="1" s="1"/>
  <c r="F43" i="1"/>
  <c r="F47" i="1"/>
  <c r="AQ46" i="1" s="1"/>
  <c r="F42" i="1"/>
  <c r="F44" i="1"/>
  <c r="F46" i="1"/>
  <c r="F48" i="1"/>
  <c r="Q36" i="1"/>
  <c r="Q37" i="1"/>
  <c r="Q38" i="1"/>
  <c r="Q43" i="1"/>
  <c r="Q39" i="1"/>
  <c r="Q41" i="1"/>
  <c r="Q45" i="1"/>
  <c r="Q47" i="1"/>
  <c r="Q40" i="1"/>
  <c r="Q42" i="1"/>
  <c r="Q44" i="1"/>
  <c r="Q46" i="1"/>
  <c r="Q30" i="1"/>
  <c r="Q31" i="1"/>
  <c r="Q32" i="1"/>
  <c r="Q33" i="1"/>
  <c r="Q34" i="1"/>
  <c r="Q28" i="1"/>
  <c r="Q29" i="1"/>
  <c r="Q35" i="1"/>
  <c r="Q27" i="1"/>
  <c r="F37" i="1"/>
  <c r="F29" i="1"/>
  <c r="F30" i="1"/>
  <c r="F31" i="1"/>
  <c r="F32" i="1"/>
  <c r="AQ31" i="1" s="1"/>
  <c r="F33" i="1"/>
  <c r="AQ32" i="1" s="1"/>
  <c r="F34" i="1"/>
  <c r="F35" i="1"/>
  <c r="AQ34" i="1" s="1"/>
  <c r="F36" i="1"/>
  <c r="AQ35" i="1" s="1"/>
  <c r="Q26" i="1"/>
  <c r="Q8" i="1"/>
  <c r="Q20" i="1"/>
  <c r="Q23" i="1"/>
  <c r="Q9" i="1"/>
  <c r="Q11" i="1"/>
  <c r="Q19" i="1"/>
  <c r="Q22" i="1"/>
  <c r="Q18" i="1"/>
  <c r="Q10" i="1"/>
  <c r="Q21" i="1"/>
  <c r="Q17" i="1"/>
  <c r="Q15" i="1"/>
  <c r="Q14" i="1"/>
  <c r="Q25" i="1"/>
  <c r="Q16" i="1"/>
  <c r="Q24" i="1"/>
  <c r="Q12" i="1"/>
  <c r="Q13" i="1"/>
  <c r="F14" i="1"/>
  <c r="F26" i="1"/>
  <c r="F15" i="1"/>
  <c r="F27" i="1"/>
  <c r="F16" i="1"/>
  <c r="F28" i="1"/>
  <c r="F17" i="1"/>
  <c r="AQ16" i="1" s="1"/>
  <c r="F10" i="1"/>
  <c r="AQ9" i="1" s="1"/>
  <c r="F19" i="1"/>
  <c r="F22" i="1"/>
  <c r="F11" i="1"/>
  <c r="F23" i="1"/>
  <c r="F13" i="1"/>
  <c r="F18" i="1"/>
  <c r="F25" i="1"/>
  <c r="F20" i="1"/>
  <c r="F24" i="1"/>
  <c r="F21" i="1"/>
  <c r="F12" i="1"/>
  <c r="AQ27" i="1" l="1"/>
  <c r="AQ36" i="1"/>
  <c r="AQ10" i="1"/>
  <c r="AQ43" i="1"/>
  <c r="AQ42" i="1"/>
  <c r="AQ20" i="1"/>
  <c r="AQ23" i="1"/>
  <c r="AQ19" i="1"/>
  <c r="AQ14" i="1"/>
  <c r="AQ33" i="1"/>
  <c r="AQ41" i="1"/>
  <c r="AQ29" i="1"/>
  <c r="AQ47" i="1"/>
  <c r="AQ21" i="1"/>
  <c r="AQ28" i="1"/>
  <c r="AQ45" i="1"/>
  <c r="AQ48" i="1"/>
  <c r="AQ44" i="1"/>
  <c r="AQ39" i="1"/>
  <c r="AQ38" i="1"/>
  <c r="AQ37" i="1"/>
  <c r="AQ12" i="1"/>
  <c r="AQ24" i="1"/>
  <c r="AQ17" i="1"/>
  <c r="AQ13" i="1"/>
  <c r="AQ30" i="1"/>
  <c r="AQ22" i="1"/>
  <c r="AQ25" i="1"/>
  <c r="AQ18" i="1"/>
  <c r="AQ26" i="1"/>
  <c r="AQ11" i="1"/>
  <c r="AQ1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7940DA1-9C2D-4C29-AA69-080F58DEAC21}" keepAlive="1" name="Запрос — y2" description="Соединение с запросом &quot;y2&quot; в книге." type="5" refreshedVersion="6" background="1" saveData="1">
    <dbPr connection="Provider=Microsoft.Mashup.OleDb.1;Data Source=$Workbook$;Location=y2;Extended Properties=&quot;&quot;" command="SELECT * FROM [y2]"/>
  </connection>
  <connection id="2" xr16:uid="{24261EF1-1514-45E8-A10A-CE1F9768CA97}" keepAlive="1" name="Запрос — y2 (2)" description="Соединение с запросом &quot;y2 (2)&quot; в книге." type="5" refreshedVersion="6" background="1">
    <dbPr connection="Provider=Microsoft.Mashup.OleDb.1;Data Source=$Workbook$;Location=y2 (2);Extended Properties=&quot;&quot;" command="SELECT * FROM [y2 (2)]"/>
  </connection>
  <connection id="3" xr16:uid="{D9D5AAD6-8A9F-4AA9-96FB-032984908873}" keepAlive="1" name="Запрос — y2 (3)" description="Соединение с запросом &quot;y2 (3)&quot; в книге." type="5" refreshedVersion="6" background="1">
    <dbPr connection="Provider=Microsoft.Mashup.OleDb.1;Data Source=$Workbook$;Location=y2 (3);Extended Properties=&quot;&quot;" command="SELECT * FROM [y2 (3)]"/>
  </connection>
  <connection id="4" xr16:uid="{D4546675-AD20-4572-B5D2-00714D6E75E0}" keepAlive="1" name="Запрос — y3" description="Соединение с запросом &quot;y3&quot; в книге." type="5" refreshedVersion="6" background="1">
    <dbPr connection="Provider=Microsoft.Mashup.OleDb.1;Data Source=$Workbook$;Location=y3;Extended Properties=&quot;&quot;" command="SELECT * FROM [y3]"/>
  </connection>
  <connection id="5" xr16:uid="{1C034676-A17D-4866-8B2A-DC24D00ADFBF}" keepAlive="1" name="Запрос — y3 (2)" description="Соединение с запросом &quot;y3 (2)&quot; в книге." type="5" refreshedVersion="6" background="1">
    <dbPr connection="Provider=Microsoft.Mashup.OleDb.1;Data Source=$Workbook$;Location=y3 (2);Extended Properties=&quot;&quot;" command="SELECT * FROM [y3 (2)]"/>
  </connection>
  <connection id="6" xr16:uid="{1AD4FD01-6520-47F0-96C9-8C13A4C48F24}" keepAlive="1" name="Запрос — y3 (3)" description="Соединение с запросом &quot;y3 (3)&quot; в книге." type="5" refreshedVersion="6" background="1">
    <dbPr connection="Provider=Microsoft.Mashup.OleDb.1;Data Source=$Workbook$;Location=y3 (3);Extended Properties=&quot;&quot;" command="SELECT * FROM [y3 (3)]"/>
  </connection>
  <connection id="7" xr16:uid="{1A4030AA-59AA-43EB-8541-F903A49B59B2}" keepAlive="1" name="Запрос — y4" description="Соединение с запросом &quot;y4&quot; в книге." type="5" refreshedVersion="6" background="1">
    <dbPr connection="Provider=Microsoft.Mashup.OleDb.1;Data Source=$Workbook$;Location=y4;Extended Properties=&quot;&quot;" command="SELECT * FROM [y4]"/>
  </connection>
  <connection id="8" xr16:uid="{0820197D-91D5-43DC-84F6-C012DE021459}" keepAlive="1" name="Запрос — y4 (2)" description="Соединение с запросом &quot;y4 (2)&quot; в книге." type="5" refreshedVersion="6" background="1">
    <dbPr connection="Provider=Microsoft.Mashup.OleDb.1;Data Source=$Workbook$;Location=y4 (2);Extended Properties=&quot;&quot;" command="SELECT * FROM [y4 (2)]"/>
  </connection>
  <connection id="9" xr16:uid="{9F809345-9A34-40DE-9EE5-2174C7204711}" keepAlive="1" name="Запрос — y4 (3)" description="Соединение с запросом &quot;y4 (3)&quot; в книге." type="5" refreshedVersion="6" background="1">
    <dbPr connection="Provider=Microsoft.Mashup.OleDb.1;Data Source=$Workbook$;Location=y4 (3);Extended Properties=&quot;&quot;" command="SELECT * FROM [y4 (3)]"/>
  </connection>
  <connection id="10" xr16:uid="{84067F58-2EB9-4946-B383-D9D57B75C2F2}" keepAlive="1" name="Запрос — y5" description="Соединение с запросом &quot;y5&quot; в книге." type="5" refreshedVersion="6" background="1">
    <dbPr connection="Provider=Microsoft.Mashup.OleDb.1;Data Source=$Workbook$;Location=y5;Extended Properties=&quot;&quot;" command="SELECT * FROM [y5]"/>
  </connection>
  <connection id="11" xr16:uid="{9A02EE15-45A0-4772-B227-DE3DD4ECDF19}" keepAlive="1" name="Запрос — y5 (2)" description="Соединение с запросом &quot;y5 (2)&quot; в книге." type="5" refreshedVersion="6" background="1">
    <dbPr connection="Provider=Microsoft.Mashup.OleDb.1;Data Source=$Workbook$;Location=y5 (2);Extended Properties=&quot;&quot;" command="SELECT * FROM [y5 (2)]"/>
  </connection>
  <connection id="12" xr16:uid="{AAC3AC02-1069-46FA-A990-E208F9824843}" keepAlive="1" name="Запрос — y5 (3)" description="Соединение с запросом &quot;y5 (3)&quot; в книге." type="5" refreshedVersion="6" background="1">
    <dbPr connection="Provider=Microsoft.Mashup.OleDb.1;Data Source=$Workbook$;Location=y5 (3);Extended Properties=&quot;&quot;" command="SELECT * FROM [y5 (3)]"/>
  </connection>
</connections>
</file>

<file path=xl/sharedStrings.xml><?xml version="1.0" encoding="utf-8"?>
<sst xmlns="http://schemas.openxmlformats.org/spreadsheetml/2006/main" count="1573" uniqueCount="349">
  <si>
    <t>S1</t>
  </si>
  <si>
    <r>
      <t>α</t>
    </r>
    <r>
      <rPr>
        <sz val="11"/>
        <color theme="1"/>
        <rFont val="Calibri"/>
        <family val="2"/>
      </rPr>
      <t>1</t>
    </r>
    <r>
      <rPr>
        <sz val="11"/>
        <color theme="1"/>
        <rFont val="Calibri"/>
        <family val="2"/>
        <charset val="204"/>
      </rPr>
      <t>=</t>
    </r>
  </si>
  <si>
    <t>α2=</t>
  </si>
  <si>
    <t>α3=</t>
  </si>
  <si>
    <t>αu=</t>
  </si>
  <si>
    <t>K=</t>
  </si>
  <si>
    <t>Qi=</t>
  </si>
  <si>
    <t>tпр=</t>
  </si>
  <si>
    <t>αр=</t>
  </si>
  <si>
    <t>tп=</t>
  </si>
  <si>
    <t>tрн=</t>
  </si>
  <si>
    <t>tн=</t>
  </si>
  <si>
    <t>мес</t>
  </si>
  <si>
    <t>млн.руб</t>
  </si>
  <si>
    <t>чел.-дн.</t>
  </si>
  <si>
    <t>мес.</t>
  </si>
  <si>
    <t>S1(nan_tр)=</t>
  </si>
  <si>
    <t>tр, мес</t>
  </si>
  <si>
    <t>S2</t>
  </si>
  <si>
    <t>Eн1=</t>
  </si>
  <si>
    <t>Fg=</t>
  </si>
  <si>
    <t>S3</t>
  </si>
  <si>
    <t>Eн2=</t>
  </si>
  <si>
    <t>S2(nan_tр)=</t>
  </si>
  <si>
    <t>S3(nan_tр)=</t>
  </si>
  <si>
    <t>S4</t>
  </si>
  <si>
    <t>αр'=</t>
  </si>
  <si>
    <t>Kг1=</t>
  </si>
  <si>
    <t>S4(nan_tр)=</t>
  </si>
  <si>
    <t>S5</t>
  </si>
  <si>
    <t>α4=</t>
  </si>
  <si>
    <t>α5=</t>
  </si>
  <si>
    <t>C1=</t>
  </si>
  <si>
    <t>S5(nan_tр)=</t>
  </si>
  <si>
    <t>S6</t>
  </si>
  <si>
    <t>α6=</t>
  </si>
  <si>
    <t>m=</t>
  </si>
  <si>
    <t>Kг2=</t>
  </si>
  <si>
    <r>
      <rPr>
        <sz val="11"/>
        <color theme="1"/>
        <rFont val="Calibri"/>
        <family val="2"/>
        <charset val="204"/>
      </rPr>
      <t>β</t>
    </r>
    <r>
      <rPr>
        <sz val="11"/>
        <color theme="1"/>
        <rFont val="Calibri"/>
        <family val="2"/>
      </rPr>
      <t>1=</t>
    </r>
  </si>
  <si>
    <t>Vм=</t>
  </si>
  <si>
    <t>Зм=</t>
  </si>
  <si>
    <t>Pi=</t>
  </si>
  <si>
    <t>Э</t>
  </si>
  <si>
    <t>К</t>
  </si>
  <si>
    <t>Б</t>
  </si>
  <si>
    <t>м3/смена</t>
  </si>
  <si>
    <t>тыс.руб/смена</t>
  </si>
  <si>
    <t>м3</t>
  </si>
  <si>
    <t>S6(1)</t>
  </si>
  <si>
    <t>S6(2)</t>
  </si>
  <si>
    <t>S6(3)</t>
  </si>
  <si>
    <t>S6(nan_tр)=</t>
  </si>
  <si>
    <t>S7</t>
  </si>
  <si>
    <t>З2=</t>
  </si>
  <si>
    <t>α7=</t>
  </si>
  <si>
    <t>n=</t>
  </si>
  <si>
    <t>S7(nan_tр)=</t>
  </si>
  <si>
    <t>S8</t>
  </si>
  <si>
    <t>Kг3=</t>
  </si>
  <si>
    <t>α8=</t>
  </si>
  <si>
    <t>const_1=</t>
  </si>
  <si>
    <t>const_2=</t>
  </si>
  <si>
    <t>Eн=</t>
  </si>
  <si>
    <t>K'уд</t>
  </si>
  <si>
    <t>V'</t>
  </si>
  <si>
    <t>S9</t>
  </si>
  <si>
    <t>K''уд</t>
  </si>
  <si>
    <t>V''</t>
  </si>
  <si>
    <t>S10</t>
  </si>
  <si>
    <t>K'''уд</t>
  </si>
  <si>
    <t>V'''</t>
  </si>
  <si>
    <t>Sобщ</t>
  </si>
  <si>
    <t>S_баз=</t>
  </si>
  <si>
    <t>deltaS=</t>
  </si>
  <si>
    <t>year3</t>
  </si>
  <si>
    <t>year4</t>
  </si>
  <si>
    <t>year5</t>
  </si>
  <si>
    <t>K_н=</t>
  </si>
  <si>
    <t>К_у=</t>
  </si>
  <si>
    <t>К_п=</t>
  </si>
  <si>
    <t>С_см=</t>
  </si>
  <si>
    <t>К_э=</t>
  </si>
  <si>
    <t>К_э''=</t>
  </si>
  <si>
    <t>С_э=</t>
  </si>
  <si>
    <t>К_м=</t>
  </si>
  <si>
    <t>К_з=</t>
  </si>
  <si>
    <t>К_з''=</t>
  </si>
  <si>
    <t>С_з=</t>
  </si>
  <si>
    <t>З=</t>
  </si>
  <si>
    <t>К_зп=</t>
  </si>
  <si>
    <t>С_зп=</t>
  </si>
  <si>
    <t>С_уп=</t>
  </si>
  <si>
    <t>Э_н=</t>
  </si>
  <si>
    <t>t_р=</t>
  </si>
  <si>
    <t>T_ок=</t>
  </si>
  <si>
    <t>Э_ос=</t>
  </si>
  <si>
    <t>Ф_ос=</t>
  </si>
  <si>
    <t>Ф_об=</t>
  </si>
  <si>
    <t>П_з=</t>
  </si>
  <si>
    <t>П_п=</t>
  </si>
  <si>
    <t>Э_с=</t>
  </si>
  <si>
    <t>Э_з=</t>
  </si>
  <si>
    <t>Э_q=</t>
  </si>
  <si>
    <t>Э=</t>
  </si>
  <si>
    <t>Э_гп_общ=</t>
  </si>
  <si>
    <t>year2</t>
  </si>
  <si>
    <t>С_н=</t>
  </si>
  <si>
    <t>t_р</t>
  </si>
  <si>
    <t>deltaS</t>
  </si>
  <si>
    <t>Э_н</t>
  </si>
  <si>
    <t>Э_ос</t>
  </si>
  <si>
    <t>Э_гп_общ</t>
  </si>
  <si>
    <t>min</t>
  </si>
  <si>
    <t>max</t>
  </si>
  <si>
    <t>защита 30% от С_см</t>
  </si>
  <si>
    <t>риски 50% от С_см</t>
  </si>
  <si>
    <t>общ сумма</t>
  </si>
  <si>
    <t>COF</t>
  </si>
  <si>
    <t>CIF</t>
  </si>
  <si>
    <t>ЧДП</t>
  </si>
  <si>
    <t>r</t>
  </si>
  <si>
    <t>ФД</t>
  </si>
  <si>
    <t>NPV</t>
  </si>
  <si>
    <t>NPV total</t>
  </si>
  <si>
    <t>PI</t>
  </si>
  <si>
    <t>Eвн</t>
  </si>
  <si>
    <t>r1</t>
  </si>
  <si>
    <t>E1</t>
  </si>
  <si>
    <t>E2</t>
  </si>
  <si>
    <t>r2</t>
  </si>
  <si>
    <t>0,50/10</t>
  </si>
  <si>
    <t>0,50/11</t>
  </si>
  <si>
    <t>0,50/12</t>
  </si>
  <si>
    <t>0,50/13</t>
  </si>
  <si>
    <t>0,50/14</t>
  </si>
  <si>
    <t>0,50/15</t>
  </si>
  <si>
    <t>0,50/16</t>
  </si>
  <si>
    <t>0,50/17</t>
  </si>
  <si>
    <t>0,50/18</t>
  </si>
  <si>
    <t>0,50/19</t>
  </si>
  <si>
    <t>0,50/20</t>
  </si>
  <si>
    <t>0,50/21</t>
  </si>
  <si>
    <t>0,50/1</t>
  </si>
  <si>
    <t>0,50/3</t>
  </si>
  <si>
    <t>0,50/4</t>
  </si>
  <si>
    <t>0,50/5</t>
  </si>
  <si>
    <t>0,50/6</t>
  </si>
  <si>
    <t>0,50/7</t>
  </si>
  <si>
    <t>0,50/8</t>
  </si>
  <si>
    <t>0,50/9</t>
  </si>
  <si>
    <t>0,50/2</t>
  </si>
  <si>
    <t>0,33/10</t>
  </si>
  <si>
    <t>0,33/11</t>
  </si>
  <si>
    <t>0,33/12</t>
  </si>
  <si>
    <t>0,33/13</t>
  </si>
  <si>
    <t>0,33/14</t>
  </si>
  <si>
    <t>0,33/15</t>
  </si>
  <si>
    <t>0,33/16</t>
  </si>
  <si>
    <t>0,33/17</t>
  </si>
  <si>
    <t>0,33/18</t>
  </si>
  <si>
    <t>0,33/19</t>
  </si>
  <si>
    <t>0,33/20</t>
  </si>
  <si>
    <t>0,33/21</t>
  </si>
  <si>
    <t>0,33/1</t>
  </si>
  <si>
    <t>0,33/2</t>
  </si>
  <si>
    <t>0,33/3</t>
  </si>
  <si>
    <t>0,33/4</t>
  </si>
  <si>
    <t>0,33/5</t>
  </si>
  <si>
    <t>0,33/6</t>
  </si>
  <si>
    <t>0,33/7</t>
  </si>
  <si>
    <t>0,33/8</t>
  </si>
  <si>
    <t>0,33/9</t>
  </si>
  <si>
    <t>0,25/10</t>
  </si>
  <si>
    <t>0,25/11</t>
  </si>
  <si>
    <t>0,25/12</t>
  </si>
  <si>
    <t>0,25/13</t>
  </si>
  <si>
    <t>0,25/14</t>
  </si>
  <si>
    <t>0,25/15</t>
  </si>
  <si>
    <t>0,25/16</t>
  </si>
  <si>
    <t>0,25/17</t>
  </si>
  <si>
    <t>0,25/18</t>
  </si>
  <si>
    <t>0,25/19</t>
  </si>
  <si>
    <t>0,25/20</t>
  </si>
  <si>
    <t>0,25/21</t>
  </si>
  <si>
    <t>0,25/1</t>
  </si>
  <si>
    <t>0,25/2</t>
  </si>
  <si>
    <t>0,25/3</t>
  </si>
  <si>
    <t>0,25/4</t>
  </si>
  <si>
    <t>0,25/5</t>
  </si>
  <si>
    <t>0,25/6</t>
  </si>
  <si>
    <t>0,25/7</t>
  </si>
  <si>
    <t>0,25/8</t>
  </si>
  <si>
    <t>0,25/9</t>
  </si>
  <si>
    <t>0,20/10</t>
  </si>
  <si>
    <t>0,20/11</t>
  </si>
  <si>
    <t>0,20/12</t>
  </si>
  <si>
    <t>0,20/13</t>
  </si>
  <si>
    <t>0,20/14</t>
  </si>
  <si>
    <t>0,20/15</t>
  </si>
  <si>
    <t>0,20/16</t>
  </si>
  <si>
    <t>0,20/17</t>
  </si>
  <si>
    <t>0,20/18</t>
  </si>
  <si>
    <t>0,20/19</t>
  </si>
  <si>
    <t>0,20/20</t>
  </si>
  <si>
    <t>0,20/21</t>
  </si>
  <si>
    <t>0,20/1</t>
  </si>
  <si>
    <t>0,20/2</t>
  </si>
  <si>
    <t>0,20/3</t>
  </si>
  <si>
    <t>0,20/4</t>
  </si>
  <si>
    <t>0,20/5</t>
  </si>
  <si>
    <t>0,20/6</t>
  </si>
  <si>
    <t>0,20/7</t>
  </si>
  <si>
    <t>0,20/8</t>
  </si>
  <si>
    <t>0,20/9</t>
  </si>
  <si>
    <t>0,67/10</t>
  </si>
  <si>
    <t>0,67/11</t>
  </si>
  <si>
    <t>0,67/12</t>
  </si>
  <si>
    <t>0,67/13</t>
  </si>
  <si>
    <t>0,67/14</t>
  </si>
  <si>
    <t>0,67/15</t>
  </si>
  <si>
    <t>0,67/16</t>
  </si>
  <si>
    <t>0,67/17</t>
  </si>
  <si>
    <t>0,67/18</t>
  </si>
  <si>
    <t>0,67/19</t>
  </si>
  <si>
    <t>0,67/20</t>
  </si>
  <si>
    <t>0,67/21</t>
  </si>
  <si>
    <t>0,67/1</t>
  </si>
  <si>
    <t>0,67/2</t>
  </si>
  <si>
    <t>0,67/3</t>
  </si>
  <si>
    <t>0,67/4</t>
  </si>
  <si>
    <t>0,67/5</t>
  </si>
  <si>
    <t>0,67/6</t>
  </si>
  <si>
    <t>0,67/7</t>
  </si>
  <si>
    <t>0,67/8</t>
  </si>
  <si>
    <t>0,67/9</t>
  </si>
  <si>
    <t>0,63/10</t>
  </si>
  <si>
    <t>0,63/11</t>
  </si>
  <si>
    <t>0,63/12</t>
  </si>
  <si>
    <t>0,63/13</t>
  </si>
  <si>
    <t>0,63/14</t>
  </si>
  <si>
    <t>0,63/15</t>
  </si>
  <si>
    <t>0,63/16</t>
  </si>
  <si>
    <t>0,63/17</t>
  </si>
  <si>
    <t>0,63/18</t>
  </si>
  <si>
    <t>0,63/19</t>
  </si>
  <si>
    <t>0,63/20</t>
  </si>
  <si>
    <t>0,63/21</t>
  </si>
  <si>
    <t>0,63/1</t>
  </si>
  <si>
    <t>0,63/2</t>
  </si>
  <si>
    <t>0,63/3</t>
  </si>
  <si>
    <t>0,63/4</t>
  </si>
  <si>
    <t>0,63/5</t>
  </si>
  <si>
    <t>0,63/6</t>
  </si>
  <si>
    <t>0,63/7</t>
  </si>
  <si>
    <t>0,63/8</t>
  </si>
  <si>
    <t>0,63/9</t>
  </si>
  <si>
    <t>0,75/10</t>
  </si>
  <si>
    <t>0,75/11</t>
  </si>
  <si>
    <t>0,75/12</t>
  </si>
  <si>
    <t>0,75/13</t>
  </si>
  <si>
    <t>0,75/14</t>
  </si>
  <si>
    <t>0,75/15</t>
  </si>
  <si>
    <t>0,75/16</t>
  </si>
  <si>
    <t>0,75/17</t>
  </si>
  <si>
    <t>0,75/18</t>
  </si>
  <si>
    <t>0,75/19</t>
  </si>
  <si>
    <t>0,75/20</t>
  </si>
  <si>
    <t>0,75/21</t>
  </si>
  <si>
    <t>0,75/1</t>
  </si>
  <si>
    <t>0,75/2</t>
  </si>
  <si>
    <t>0,75/3</t>
  </si>
  <si>
    <t>0,75/4</t>
  </si>
  <si>
    <t>0,75/5</t>
  </si>
  <si>
    <t>0,75/6</t>
  </si>
  <si>
    <t>0,75/7</t>
  </si>
  <si>
    <t>0,75/8</t>
  </si>
  <si>
    <t>0,75/9</t>
  </si>
  <si>
    <t>0,80/10</t>
  </si>
  <si>
    <t>0,80/11</t>
  </si>
  <si>
    <t>0,80/12</t>
  </si>
  <si>
    <t>0,80/13</t>
  </si>
  <si>
    <t>0,80/14</t>
  </si>
  <si>
    <t>0,80/15</t>
  </si>
  <si>
    <t>0,80/16</t>
  </si>
  <si>
    <t>0,80/17</t>
  </si>
  <si>
    <t>0,80/18</t>
  </si>
  <si>
    <t>0,80/19</t>
  </si>
  <si>
    <t>0,80/20</t>
  </si>
  <si>
    <t>0,80/21</t>
  </si>
  <si>
    <t>0,80/1</t>
  </si>
  <si>
    <t>0,80/2</t>
  </si>
  <si>
    <t>0,80/3</t>
  </si>
  <si>
    <t>0,80/4</t>
  </si>
  <si>
    <t>0,80/5</t>
  </si>
  <si>
    <t>0,80/6</t>
  </si>
  <si>
    <t>0,80/7</t>
  </si>
  <si>
    <t>0,80/8</t>
  </si>
  <si>
    <t>0,80/9</t>
  </si>
  <si>
    <t>Сумма</t>
  </si>
  <si>
    <r>
      <t>В-16: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=2,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=0,80</t>
    </r>
  </si>
  <si>
    <r>
      <t>В-15: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=2,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=0,75</t>
    </r>
  </si>
  <si>
    <r>
      <t>В-14: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=2,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=0,63</t>
    </r>
  </si>
  <si>
    <r>
      <t>В-13: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=2,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=0,67</t>
    </r>
  </si>
  <si>
    <r>
      <t>В-12: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=2,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=0,20</t>
    </r>
  </si>
  <si>
    <r>
      <t>В-11: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=2,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=0,25</t>
    </r>
  </si>
  <si>
    <r>
      <t>В-10: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=2,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=0,33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</si>
  <si>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1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</si>
  <si>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2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</si>
  <si>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3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</si>
  <si>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4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</si>
  <si>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5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</si>
  <si>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6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</si>
  <si>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7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</si>
  <si>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8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</si>
  <si>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9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</si>
  <si>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10</t>
    </r>
  </si>
  <si>
    <r>
      <t>a</t>
    </r>
    <r>
      <rPr>
        <vertAlign val="subscript"/>
        <sz val="10"/>
        <color theme="1"/>
        <rFont val="Times New Roman"/>
        <family val="1"/>
        <charset val="204"/>
      </rPr>
      <t>r</t>
    </r>
    <r>
      <rPr>
        <sz val="10"/>
        <color theme="1"/>
        <rFont val="Times New Roman"/>
        <family val="1"/>
        <charset val="204"/>
      </rPr>
      <t>/Месяц</t>
    </r>
  </si>
  <si>
    <r>
      <t>В-17: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=3,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=0,50</t>
    </r>
  </si>
  <si>
    <r>
      <t>В-18: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=3,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=0,33</t>
    </r>
  </si>
  <si>
    <r>
      <t>В-19: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=3,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=0,25</t>
    </r>
  </si>
  <si>
    <r>
      <t>В-20: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=3,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=0,20</t>
    </r>
  </si>
  <si>
    <r>
      <t>В-21: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=3,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=0,67</t>
    </r>
  </si>
  <si>
    <r>
      <t>В-22: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=3,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=0,63</t>
    </r>
  </si>
  <si>
    <r>
      <t>В-23: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=3,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=0,75</t>
    </r>
  </si>
  <si>
    <r>
      <t>В-24: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=3,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=0,80</t>
    </r>
  </si>
  <si>
    <r>
      <t>В-25: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=4,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=0,50</t>
    </r>
  </si>
  <si>
    <r>
      <t>В-26: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=4,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=0,33</t>
    </r>
  </si>
  <si>
    <r>
      <t>В-27: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=4,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=0,25</t>
    </r>
  </si>
  <si>
    <r>
      <t>В-28: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=4,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=0,20</t>
    </r>
  </si>
  <si>
    <r>
      <t>В-29: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=4,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=0,67</t>
    </r>
  </si>
  <si>
    <r>
      <t>В-30: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=4,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=0,63</t>
    </r>
  </si>
  <si>
    <r>
      <t>В-31: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=4,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=0,75</t>
    </r>
  </si>
  <si>
    <r>
      <t>В-32: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=4,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=0,80</t>
    </r>
  </si>
  <si>
    <r>
      <t>В-33: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=0,50</t>
    </r>
  </si>
  <si>
    <r>
      <t>В-34: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=0,33</t>
    </r>
  </si>
  <si>
    <r>
      <t>В-35: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=0,25</t>
    </r>
  </si>
  <si>
    <r>
      <t>В-36: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=0,20</t>
    </r>
  </si>
  <si>
    <r>
      <t>В-37: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=0,67</t>
    </r>
  </si>
  <si>
    <r>
      <t>В-38: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=0,63</t>
    </r>
  </si>
  <si>
    <r>
      <t>В-39: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=0,75</t>
    </r>
  </si>
  <si>
    <r>
      <t>В-40: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=0,80</t>
    </r>
  </si>
  <si>
    <t>Э_об=</t>
  </si>
  <si>
    <t>Э_об</t>
  </si>
  <si>
    <t>Э_с</t>
  </si>
  <si>
    <t>Э_з</t>
  </si>
  <si>
    <t>Э_q</t>
  </si>
  <si>
    <t>С_уп</t>
  </si>
  <si>
    <r>
      <t>В-9: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=2,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=0,50</t>
    </r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</si>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</sst>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  <font>
      <sz val="11"/>
      <color theme="1"/>
      <name val="Calibri"/>
      <family val="1"/>
      <charset val="204"/>
    </font>
    <font>
      <sz val="1.3"/>
      <color rgb="FFFFFFFF"/>
      <name val="Arial"/>
      <family val="2"/>
      <charset val="204"/>
    </font>
    <font>
      <sz val="11"/>
      <color rgb="FF000000"/>
      <name val="Arial"/>
      <family val="2"/>
      <charset val="204"/>
    </font>
    <font>
      <sz val="12"/>
      <color rgb="FF000000"/>
      <name val="Times New Roman"/>
      <family val="1"/>
      <charset val="204"/>
    </font>
    <font>
      <sz val="9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b/>
      <vertAlign val="subscript"/>
      <sz val="10"/>
      <color theme="1"/>
      <name val="Times New Roman"/>
      <family val="1"/>
      <charset val="204"/>
    </font>
    <font>
      <vertAlign val="subscript"/>
      <sz val="10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2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1" fontId="0" fillId="0" borderId="2" xfId="0" applyNumberFormat="1" applyBorder="1" applyAlignment="1">
      <alignment horizontal="left"/>
    </xf>
    <xf numFmtId="0" fontId="0" fillId="0" borderId="0" xfId="0" applyBorder="1" applyAlignment="1">
      <alignment horizontal="right"/>
    </xf>
    <xf numFmtId="0" fontId="0" fillId="0" borderId="0" xfId="0" applyAlignment="1">
      <alignment horizontal="center"/>
    </xf>
    <xf numFmtId="164" fontId="0" fillId="0" borderId="2" xfId="0" applyNumberFormat="1" applyBorder="1" applyAlignment="1">
      <alignment horizontal="left"/>
    </xf>
    <xf numFmtId="1" fontId="0" fillId="0" borderId="1" xfId="0" applyNumberFormat="1" applyBorder="1" applyAlignment="1">
      <alignment horizontal="right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1" xfId="0" applyBorder="1" applyAlignment="1">
      <alignment horizontal="right" vertical="center"/>
    </xf>
    <xf numFmtId="164" fontId="0" fillId="0" borderId="0" xfId="0" applyNumberFormat="1" applyAlignment="1">
      <alignment horizont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64" fontId="0" fillId="0" borderId="0" xfId="0" applyNumberFormat="1"/>
    <xf numFmtId="164" fontId="0" fillId="0" borderId="0" xfId="0" applyNumberFormat="1" applyAlignment="1">
      <alignment horizontal="left"/>
    </xf>
    <xf numFmtId="0" fontId="0" fillId="0" borderId="3" xfId="0" applyBorder="1" applyAlignment="1">
      <alignment horizontal="right"/>
    </xf>
    <xf numFmtId="164" fontId="0" fillId="0" borderId="3" xfId="0" applyNumberFormat="1" applyBorder="1" applyAlignment="1">
      <alignment horizontal="left"/>
    </xf>
    <xf numFmtId="0" fontId="0" fillId="0" borderId="4" xfId="0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0" fontId="0" fillId="0" borderId="5" xfId="0" applyFill="1" applyBorder="1" applyAlignment="1">
      <alignment horizontal="right"/>
    </xf>
    <xf numFmtId="164" fontId="0" fillId="0" borderId="5" xfId="0" applyNumberFormat="1" applyBorder="1" applyAlignment="1">
      <alignment horizontal="left"/>
    </xf>
    <xf numFmtId="0" fontId="5" fillId="0" borderId="0" xfId="0" applyFont="1"/>
    <xf numFmtId="0" fontId="6" fillId="0" borderId="0" xfId="0" applyFont="1"/>
    <xf numFmtId="0" fontId="0" fillId="0" borderId="0" xfId="0" applyFont="1"/>
    <xf numFmtId="0" fontId="7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8" fillId="0" borderId="0" xfId="0" applyFont="1" applyAlignment="1">
      <alignment horizontal="center" vertical="center"/>
    </xf>
    <xf numFmtId="164" fontId="13" fillId="0" borderId="0" xfId="0" applyNumberFormat="1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164" fontId="14" fillId="0" borderId="0" xfId="0" applyNumberFormat="1" applyFont="1" applyAlignment="1">
      <alignment horizontal="center" vertical="center"/>
    </xf>
    <xf numFmtId="2" fontId="14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Определение рационального варианта возведения объекта</a:t>
            </a:r>
            <a:endParaRPr lang="ru-RU" sz="1400">
              <a:effectLst/>
            </a:endParaRPr>
          </a:p>
        </c:rich>
      </c:tx>
      <c:layout>
        <c:manualLayout>
          <c:xMode val="edge"/>
          <c:yMode val="edge"/>
          <c:x val="0.30549156886618145"/>
          <c:y val="1.48107041392656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'a_r=0.5'!$E$9</c:f>
              <c:strCache>
                <c:ptCount val="1"/>
                <c:pt idx="0">
                  <c:v>tр, мес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'a_r=0.5'!$E$10:$E$40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692-4D06-ABB2-9A373B11309B}"/>
            </c:ext>
          </c:extLst>
        </c:ser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'a_r=0.5'!$F$10:$F$40</c:f>
              <c:numCache>
                <c:formatCode>0.000</c:formatCode>
                <c:ptCount val="31"/>
                <c:pt idx="0">
                  <c:v>1.9478799999999996</c:v>
                </c:pt>
                <c:pt idx="1">
                  <c:v>3.8957599999999992</c:v>
                </c:pt>
                <c:pt idx="2">
                  <c:v>5.8436399999999988</c:v>
                </c:pt>
                <c:pt idx="3">
                  <c:v>7.7915199999999984</c:v>
                </c:pt>
                <c:pt idx="4">
                  <c:v>9.7393999999999981</c:v>
                </c:pt>
                <c:pt idx="5">
                  <c:v>11.687279999999998</c:v>
                </c:pt>
                <c:pt idx="6">
                  <c:v>13.635159999999997</c:v>
                </c:pt>
                <c:pt idx="7">
                  <c:v>15.583039999999997</c:v>
                </c:pt>
                <c:pt idx="8">
                  <c:v>17.530919999999995</c:v>
                </c:pt>
                <c:pt idx="9">
                  <c:v>19.478799999999996</c:v>
                </c:pt>
                <c:pt idx="10">
                  <c:v>21.426679999999998</c:v>
                </c:pt>
                <c:pt idx="11">
                  <c:v>23.374559999999995</c:v>
                </c:pt>
                <c:pt idx="12">
                  <c:v>25.322439999999993</c:v>
                </c:pt>
                <c:pt idx="13">
                  <c:v>27.270319999999995</c:v>
                </c:pt>
                <c:pt idx="14">
                  <c:v>29.218199999999996</c:v>
                </c:pt>
                <c:pt idx="15">
                  <c:v>31.166079999999994</c:v>
                </c:pt>
                <c:pt idx="16">
                  <c:v>33.113959999999992</c:v>
                </c:pt>
                <c:pt idx="17">
                  <c:v>35.061839999999989</c:v>
                </c:pt>
                <c:pt idx="18">
                  <c:v>37.009719999999994</c:v>
                </c:pt>
                <c:pt idx="19">
                  <c:v>38.957599999999992</c:v>
                </c:pt>
                <c:pt idx="20">
                  <c:v>40.90547999999999</c:v>
                </c:pt>
                <c:pt idx="21">
                  <c:v>42.853359999999995</c:v>
                </c:pt>
                <c:pt idx="22">
                  <c:v>44.801239999999993</c:v>
                </c:pt>
                <c:pt idx="23">
                  <c:v>46.749119999999991</c:v>
                </c:pt>
                <c:pt idx="24">
                  <c:v>48.696999999999989</c:v>
                </c:pt>
                <c:pt idx="25">
                  <c:v>50.644879999999986</c:v>
                </c:pt>
                <c:pt idx="26">
                  <c:v>52.592759999999991</c:v>
                </c:pt>
                <c:pt idx="27">
                  <c:v>54.540639999999989</c:v>
                </c:pt>
                <c:pt idx="28">
                  <c:v>56.488519999999987</c:v>
                </c:pt>
                <c:pt idx="29">
                  <c:v>58.436399999999992</c:v>
                </c:pt>
                <c:pt idx="30">
                  <c:v>60.38427999999999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692-4D06-ABB2-9A373B11309B}"/>
            </c:ext>
          </c:extLst>
        </c:ser>
        <c:ser>
          <c:idx val="2"/>
          <c:order val="2"/>
          <c:tx>
            <c:strRef>
              <c:f>'a_r=0.5'!$J$7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'a_r=0.5'!$J$8:$J$38</c:f>
              <c:numCache>
                <c:formatCode>0.000</c:formatCode>
                <c:ptCount val="31"/>
                <c:pt idx="0">
                  <c:v>2.6095999999999999</c:v>
                </c:pt>
                <c:pt idx="1">
                  <c:v>5.2191999999999998</c:v>
                </c:pt>
                <c:pt idx="2">
                  <c:v>7.8287999999999993</c:v>
                </c:pt>
                <c:pt idx="3">
                  <c:v>10.4384</c:v>
                </c:pt>
                <c:pt idx="4">
                  <c:v>13.048</c:v>
                </c:pt>
                <c:pt idx="5">
                  <c:v>15.657599999999999</c:v>
                </c:pt>
                <c:pt idx="6">
                  <c:v>18.267199999999999</c:v>
                </c:pt>
                <c:pt idx="7">
                  <c:v>20.876799999999999</c:v>
                </c:pt>
                <c:pt idx="8">
                  <c:v>23.4864</c:v>
                </c:pt>
                <c:pt idx="9">
                  <c:v>26.096</c:v>
                </c:pt>
                <c:pt idx="10">
                  <c:v>28.7056</c:v>
                </c:pt>
                <c:pt idx="11">
                  <c:v>31.315199999999997</c:v>
                </c:pt>
                <c:pt idx="12">
                  <c:v>33.924799999999998</c:v>
                </c:pt>
                <c:pt idx="13">
                  <c:v>36.534399999999998</c:v>
                </c:pt>
                <c:pt idx="14">
                  <c:v>39.143999999999998</c:v>
                </c:pt>
                <c:pt idx="15">
                  <c:v>41.753599999999999</c:v>
                </c:pt>
                <c:pt idx="16">
                  <c:v>44.363199999999999</c:v>
                </c:pt>
                <c:pt idx="17">
                  <c:v>46.972799999999999</c:v>
                </c:pt>
                <c:pt idx="18">
                  <c:v>49.5824</c:v>
                </c:pt>
                <c:pt idx="19">
                  <c:v>52.192</c:v>
                </c:pt>
                <c:pt idx="20">
                  <c:v>54.801600000000001</c:v>
                </c:pt>
                <c:pt idx="21">
                  <c:v>57.411200000000001</c:v>
                </c:pt>
                <c:pt idx="22">
                  <c:v>60.020800000000001</c:v>
                </c:pt>
                <c:pt idx="23">
                  <c:v>62.630399999999995</c:v>
                </c:pt>
                <c:pt idx="24">
                  <c:v>65.239999999999995</c:v>
                </c:pt>
                <c:pt idx="25">
                  <c:v>67.849599999999995</c:v>
                </c:pt>
                <c:pt idx="26">
                  <c:v>70.459199999999996</c:v>
                </c:pt>
                <c:pt idx="27">
                  <c:v>73.068799999999996</c:v>
                </c:pt>
                <c:pt idx="28">
                  <c:v>75.678399999999996</c:v>
                </c:pt>
                <c:pt idx="29">
                  <c:v>78.287999999999997</c:v>
                </c:pt>
                <c:pt idx="30">
                  <c:v>80.897599999999997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692-4D06-ABB2-9A373B11309B}"/>
            </c:ext>
          </c:extLst>
        </c:ser>
        <c:ser>
          <c:idx val="3"/>
          <c:order val="3"/>
          <c:tx>
            <c:strRef>
              <c:f>'a_r=0.5'!$N$6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'a_r=0.5'!$N$7:$N$37</c:f>
              <c:numCache>
                <c:formatCode>0.000</c:formatCode>
                <c:ptCount val="31"/>
                <c:pt idx="0">
                  <c:v>4.0774999999999997</c:v>
                </c:pt>
                <c:pt idx="1">
                  <c:v>8.1549999999999994</c:v>
                </c:pt>
                <c:pt idx="2">
                  <c:v>12.232499999999998</c:v>
                </c:pt>
                <c:pt idx="3">
                  <c:v>16.309999999999999</c:v>
                </c:pt>
                <c:pt idx="4">
                  <c:v>20.387499999999999</c:v>
                </c:pt>
                <c:pt idx="5">
                  <c:v>24.464999999999996</c:v>
                </c:pt>
                <c:pt idx="6">
                  <c:v>28.542499999999997</c:v>
                </c:pt>
                <c:pt idx="7">
                  <c:v>32.619999999999997</c:v>
                </c:pt>
                <c:pt idx="8">
                  <c:v>36.697499999999998</c:v>
                </c:pt>
                <c:pt idx="9">
                  <c:v>40.774999999999999</c:v>
                </c:pt>
                <c:pt idx="10">
                  <c:v>44.852499999999999</c:v>
                </c:pt>
                <c:pt idx="11">
                  <c:v>48.929999999999993</c:v>
                </c:pt>
                <c:pt idx="12">
                  <c:v>53.007499999999993</c:v>
                </c:pt>
                <c:pt idx="13">
                  <c:v>57.084999999999994</c:v>
                </c:pt>
                <c:pt idx="14">
                  <c:v>61.162499999999994</c:v>
                </c:pt>
                <c:pt idx="15">
                  <c:v>65.239999999999995</c:v>
                </c:pt>
                <c:pt idx="16">
                  <c:v>69.317499999999995</c:v>
                </c:pt>
                <c:pt idx="17">
                  <c:v>73.394999999999996</c:v>
                </c:pt>
                <c:pt idx="18">
                  <c:v>77.472499999999997</c:v>
                </c:pt>
                <c:pt idx="19">
                  <c:v>81.55</c:v>
                </c:pt>
                <c:pt idx="20">
                  <c:v>85.627499999999998</c:v>
                </c:pt>
                <c:pt idx="21">
                  <c:v>89.704999999999998</c:v>
                </c:pt>
                <c:pt idx="22">
                  <c:v>93.782499999999999</c:v>
                </c:pt>
                <c:pt idx="23">
                  <c:v>97.859999999999985</c:v>
                </c:pt>
                <c:pt idx="24">
                  <c:v>101.93749999999999</c:v>
                </c:pt>
                <c:pt idx="25">
                  <c:v>106.01499999999999</c:v>
                </c:pt>
                <c:pt idx="26">
                  <c:v>110.09249999999999</c:v>
                </c:pt>
                <c:pt idx="27">
                  <c:v>114.16999999999999</c:v>
                </c:pt>
                <c:pt idx="28">
                  <c:v>118.24749999999999</c:v>
                </c:pt>
                <c:pt idx="29">
                  <c:v>122.32499999999999</c:v>
                </c:pt>
                <c:pt idx="30">
                  <c:v>126.40249999999999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692-4D06-ABB2-9A373B11309B}"/>
            </c:ext>
          </c:extLst>
        </c:ser>
        <c:ser>
          <c:idx val="4"/>
          <c:order val="4"/>
          <c:tx>
            <c:strRef>
              <c:f>'a_r=0.5'!$Q$7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'a_r=0.5'!$Q$8:$Q$38</c:f>
              <c:numCache>
                <c:formatCode>0.000</c:formatCode>
                <c:ptCount val="31"/>
                <c:pt idx="0">
                  <c:v>671.41408551724135</c:v>
                </c:pt>
                <c:pt idx="1">
                  <c:v>335.70704275862067</c:v>
                </c:pt>
                <c:pt idx="2">
                  <c:v>223.80469517241377</c:v>
                </c:pt>
                <c:pt idx="3">
                  <c:v>167.85352137931034</c:v>
                </c:pt>
                <c:pt idx="4">
                  <c:v>134.28281710344828</c:v>
                </c:pt>
                <c:pt idx="5">
                  <c:v>111.90234758620689</c:v>
                </c:pt>
                <c:pt idx="6">
                  <c:v>95.916297931034478</c:v>
                </c:pt>
                <c:pt idx="7">
                  <c:v>83.926760689655168</c:v>
                </c:pt>
                <c:pt idx="8">
                  <c:v>74.601565057471262</c:v>
                </c:pt>
                <c:pt idx="9">
                  <c:v>67.14140855172414</c:v>
                </c:pt>
                <c:pt idx="10">
                  <c:v>61.037644137931032</c:v>
                </c:pt>
                <c:pt idx="11">
                  <c:v>55.951173793103443</c:v>
                </c:pt>
                <c:pt idx="12">
                  <c:v>51.6472373474801</c:v>
                </c:pt>
                <c:pt idx="13">
                  <c:v>47.958148965517239</c:v>
                </c:pt>
                <c:pt idx="14">
                  <c:v>44.760939034482753</c:v>
                </c:pt>
                <c:pt idx="15">
                  <c:v>41.963380344827584</c:v>
                </c:pt>
                <c:pt idx="16">
                  <c:v>39.49494620689655</c:v>
                </c:pt>
                <c:pt idx="17">
                  <c:v>37.300782528735631</c:v>
                </c:pt>
                <c:pt idx="18">
                  <c:v>35.337583448275858</c:v>
                </c:pt>
                <c:pt idx="19">
                  <c:v>33.57070427586207</c:v>
                </c:pt>
                <c:pt idx="20">
                  <c:v>31.972099310344827</c:v>
                </c:pt>
                <c:pt idx="21">
                  <c:v>30.518822068965516</c:v>
                </c:pt>
                <c:pt idx="22">
                  <c:v>29.19191676161919</c:v>
                </c:pt>
                <c:pt idx="23">
                  <c:v>27.975586896551722</c:v>
                </c:pt>
                <c:pt idx="24">
                  <c:v>26.856563420689653</c:v>
                </c:pt>
                <c:pt idx="25">
                  <c:v>25.82361867374005</c:v>
                </c:pt>
                <c:pt idx="26">
                  <c:v>24.86718835249042</c:v>
                </c:pt>
                <c:pt idx="27">
                  <c:v>23.97907448275862</c:v>
                </c:pt>
                <c:pt idx="28">
                  <c:v>23.152209845422114</c:v>
                </c:pt>
                <c:pt idx="29">
                  <c:v>22.380469517241377</c:v>
                </c:pt>
                <c:pt idx="30">
                  <c:v>21.658518887652946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692-4D06-ABB2-9A373B11309B}"/>
            </c:ext>
          </c:extLst>
        </c:ser>
        <c:ser>
          <c:idx val="5"/>
          <c:order val="5"/>
          <c:tx>
            <c:strRef>
              <c:f>'a_r=0.5'!$T$8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'a_r=0.5'!$T$9:$T$39</c:f>
              <c:numCache>
                <c:formatCode>0.000</c:formatCode>
                <c:ptCount val="31"/>
                <c:pt idx="0">
                  <c:v>4.32</c:v>
                </c:pt>
                <c:pt idx="1">
                  <c:v>2.16</c:v>
                </c:pt>
                <c:pt idx="2">
                  <c:v>1.4400000000000002</c:v>
                </c:pt>
                <c:pt idx="3">
                  <c:v>1.08</c:v>
                </c:pt>
                <c:pt idx="4">
                  <c:v>0.8640000000000001</c:v>
                </c:pt>
                <c:pt idx="5">
                  <c:v>0.72000000000000008</c:v>
                </c:pt>
                <c:pt idx="6">
                  <c:v>0.61714285714285722</c:v>
                </c:pt>
                <c:pt idx="7">
                  <c:v>0.54</c:v>
                </c:pt>
                <c:pt idx="8">
                  <c:v>0.48000000000000004</c:v>
                </c:pt>
                <c:pt idx="9">
                  <c:v>0.43200000000000005</c:v>
                </c:pt>
                <c:pt idx="10">
                  <c:v>0.39272727272727276</c:v>
                </c:pt>
                <c:pt idx="11">
                  <c:v>0.36000000000000004</c:v>
                </c:pt>
                <c:pt idx="12">
                  <c:v>0.3323076923076923</c:v>
                </c:pt>
                <c:pt idx="13">
                  <c:v>0.30857142857142861</c:v>
                </c:pt>
                <c:pt idx="14">
                  <c:v>0.28800000000000003</c:v>
                </c:pt>
                <c:pt idx="15">
                  <c:v>0.27</c:v>
                </c:pt>
                <c:pt idx="16">
                  <c:v>0.25411764705882356</c:v>
                </c:pt>
                <c:pt idx="17">
                  <c:v>0.24000000000000002</c:v>
                </c:pt>
                <c:pt idx="18">
                  <c:v>0.22736842105263158</c:v>
                </c:pt>
                <c:pt idx="19">
                  <c:v>0.21600000000000003</c:v>
                </c:pt>
                <c:pt idx="20">
                  <c:v>0.20571428571428574</c:v>
                </c:pt>
                <c:pt idx="21">
                  <c:v>0.19636363636363638</c:v>
                </c:pt>
                <c:pt idx="22">
                  <c:v>0.18782608695652175</c:v>
                </c:pt>
                <c:pt idx="23">
                  <c:v>0.18000000000000002</c:v>
                </c:pt>
                <c:pt idx="24">
                  <c:v>0.17280000000000001</c:v>
                </c:pt>
                <c:pt idx="25">
                  <c:v>0.16615384615384615</c:v>
                </c:pt>
                <c:pt idx="26">
                  <c:v>0.16</c:v>
                </c:pt>
                <c:pt idx="27">
                  <c:v>0.1542857142857143</c:v>
                </c:pt>
                <c:pt idx="28">
                  <c:v>0.14896551724137932</c:v>
                </c:pt>
                <c:pt idx="29">
                  <c:v>0.14400000000000002</c:v>
                </c:pt>
                <c:pt idx="30">
                  <c:v>0.13935483870967744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692-4D06-ABB2-9A373B11309B}"/>
            </c:ext>
          </c:extLst>
        </c:ser>
        <c:ser>
          <c:idx val="6"/>
          <c:order val="6"/>
          <c:tx>
            <c:strRef>
              <c:f>'a_r=0.5'!$W$16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'a_r=0.5'!$W$17:$W$47</c:f>
              <c:numCache>
                <c:formatCode>0.000</c:formatCode>
                <c:ptCount val="31"/>
                <c:pt idx="0">
                  <c:v>21.479551376458595</c:v>
                </c:pt>
                <c:pt idx="1">
                  <c:v>10.739775688229297</c:v>
                </c:pt>
                <c:pt idx="2">
                  <c:v>7.1598504588195313</c:v>
                </c:pt>
                <c:pt idx="3">
                  <c:v>5.3698878441146487</c:v>
                </c:pt>
                <c:pt idx="4">
                  <c:v>4.2959102752917193</c:v>
                </c:pt>
                <c:pt idx="5">
                  <c:v>3.5799252294097657</c:v>
                </c:pt>
                <c:pt idx="6">
                  <c:v>3.0685073394940852</c:v>
                </c:pt>
                <c:pt idx="7">
                  <c:v>2.6849439220573244</c:v>
                </c:pt>
                <c:pt idx="8">
                  <c:v>2.3866168196065107</c:v>
                </c:pt>
                <c:pt idx="9">
                  <c:v>2.1479551376458597</c:v>
                </c:pt>
                <c:pt idx="10">
                  <c:v>1.9526864887689632</c:v>
                </c:pt>
                <c:pt idx="11">
                  <c:v>1.7899626147048828</c:v>
                </c:pt>
                <c:pt idx="12">
                  <c:v>1.6522731828045072</c:v>
                </c:pt>
                <c:pt idx="13">
                  <c:v>1.5342536697470426</c:v>
                </c:pt>
                <c:pt idx="14">
                  <c:v>1.4319700917639062</c:v>
                </c:pt>
                <c:pt idx="15">
                  <c:v>1.3424719610286622</c:v>
                </c:pt>
                <c:pt idx="16">
                  <c:v>1.2635030221446233</c:v>
                </c:pt>
                <c:pt idx="17">
                  <c:v>1.1933084098032554</c:v>
                </c:pt>
                <c:pt idx="18">
                  <c:v>1.1305027040241367</c:v>
                </c:pt>
                <c:pt idx="19">
                  <c:v>1.0739775688229298</c:v>
                </c:pt>
                <c:pt idx="20">
                  <c:v>1.0228357798313616</c:v>
                </c:pt>
                <c:pt idx="21">
                  <c:v>0.97634324438448161</c:v>
                </c:pt>
                <c:pt idx="22">
                  <c:v>0.93389353810689546</c:v>
                </c:pt>
                <c:pt idx="23">
                  <c:v>0.89498130735244141</c:v>
                </c:pt>
                <c:pt idx="24">
                  <c:v>0.85918205505834377</c:v>
                </c:pt>
                <c:pt idx="25">
                  <c:v>0.8261365914022536</c:v>
                </c:pt>
                <c:pt idx="26">
                  <c:v>0.79553893986883684</c:v>
                </c:pt>
                <c:pt idx="27">
                  <c:v>0.76712683487352129</c:v>
                </c:pt>
                <c:pt idx="28">
                  <c:v>0.74067418539512397</c:v>
                </c:pt>
                <c:pt idx="29">
                  <c:v>0.71598504588195311</c:v>
                </c:pt>
                <c:pt idx="30">
                  <c:v>0.6928887540793095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692-4D06-ABB2-9A373B11309B}"/>
            </c:ext>
          </c:extLst>
        </c:ser>
        <c:ser>
          <c:idx val="7"/>
          <c:order val="7"/>
          <c:tx>
            <c:strRef>
              <c:f>'a_r=0.5'!$AC$8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'a_r=0.5'!$AC$9:$AC$39</c:f>
              <c:numCache>
                <c:formatCode>0.000</c:formatCode>
                <c:ptCount val="31"/>
                <c:pt idx="0">
                  <c:v>457.62711864406782</c:v>
                </c:pt>
                <c:pt idx="1">
                  <c:v>228.81355932203391</c:v>
                </c:pt>
                <c:pt idx="2">
                  <c:v>152.54237288135593</c:v>
                </c:pt>
                <c:pt idx="3">
                  <c:v>114.40677966101696</c:v>
                </c:pt>
                <c:pt idx="4">
                  <c:v>91.525423728813564</c:v>
                </c:pt>
                <c:pt idx="5">
                  <c:v>76.271186440677965</c:v>
                </c:pt>
                <c:pt idx="6">
                  <c:v>65.375302663438262</c:v>
                </c:pt>
                <c:pt idx="7">
                  <c:v>57.203389830508478</c:v>
                </c:pt>
                <c:pt idx="8">
                  <c:v>50.847457627118644</c:v>
                </c:pt>
                <c:pt idx="9">
                  <c:v>45.762711864406782</c:v>
                </c:pt>
                <c:pt idx="10">
                  <c:v>41.602465331278893</c:v>
                </c:pt>
                <c:pt idx="11">
                  <c:v>38.135593220338983</c:v>
                </c:pt>
                <c:pt idx="12">
                  <c:v>35.202086049543681</c:v>
                </c:pt>
                <c:pt idx="13">
                  <c:v>32.687651331719131</c:v>
                </c:pt>
                <c:pt idx="14">
                  <c:v>30.508474576271187</c:v>
                </c:pt>
                <c:pt idx="15">
                  <c:v>28.601694915254239</c:v>
                </c:pt>
                <c:pt idx="16">
                  <c:v>26.919242273180458</c:v>
                </c:pt>
                <c:pt idx="17">
                  <c:v>25.423728813559322</c:v>
                </c:pt>
                <c:pt idx="18">
                  <c:v>24.085637823371989</c:v>
                </c:pt>
                <c:pt idx="19">
                  <c:v>22.881355932203391</c:v>
                </c:pt>
                <c:pt idx="20">
                  <c:v>21.791767554479421</c:v>
                </c:pt>
                <c:pt idx="21">
                  <c:v>20.801232665639446</c:v>
                </c:pt>
                <c:pt idx="22">
                  <c:v>19.896831245394253</c:v>
                </c:pt>
                <c:pt idx="23">
                  <c:v>19.067796610169491</c:v>
                </c:pt>
                <c:pt idx="24">
                  <c:v>18.305084745762713</c:v>
                </c:pt>
                <c:pt idx="25">
                  <c:v>17.60104302477184</c:v>
                </c:pt>
                <c:pt idx="26">
                  <c:v>16.949152542372882</c:v>
                </c:pt>
                <c:pt idx="27">
                  <c:v>16.343825665859566</c:v>
                </c:pt>
                <c:pt idx="28">
                  <c:v>15.780245470485097</c:v>
                </c:pt>
                <c:pt idx="29">
                  <c:v>15.254237288135593</c:v>
                </c:pt>
                <c:pt idx="30">
                  <c:v>14.762165117550575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692-4D06-ABB2-9A373B11309B}"/>
            </c:ext>
          </c:extLst>
        </c:ser>
        <c:ser>
          <c:idx val="8"/>
          <c:order val="8"/>
          <c:tx>
            <c:strRef>
              <c:f>'a_r=0.5'!$AF$12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'a_r=0.5'!$AF$13:$AF$43</c:f>
              <c:numCache>
                <c:formatCode>0.000</c:formatCode>
                <c:ptCount val="31"/>
                <c:pt idx="0">
                  <c:v>322.18079846399991</c:v>
                </c:pt>
                <c:pt idx="1">
                  <c:v>161.09039923199995</c:v>
                </c:pt>
                <c:pt idx="2">
                  <c:v>107.39359948799996</c:v>
                </c:pt>
                <c:pt idx="3">
                  <c:v>80.545199615999977</c:v>
                </c:pt>
                <c:pt idx="4">
                  <c:v>64.436159692799976</c:v>
                </c:pt>
                <c:pt idx="5">
                  <c:v>53.696799743999982</c:v>
                </c:pt>
                <c:pt idx="6">
                  <c:v>46.025828351999984</c:v>
                </c:pt>
                <c:pt idx="7">
                  <c:v>40.272599807999988</c:v>
                </c:pt>
                <c:pt idx="8">
                  <c:v>35.79786649599999</c:v>
                </c:pt>
                <c:pt idx="9">
                  <c:v>32.218079846399988</c:v>
                </c:pt>
                <c:pt idx="10">
                  <c:v>29.289163496727266</c:v>
                </c:pt>
                <c:pt idx="11">
                  <c:v>26.848399871999991</c:v>
                </c:pt>
                <c:pt idx="12">
                  <c:v>24.783138343384607</c:v>
                </c:pt>
                <c:pt idx="13">
                  <c:v>23.012914175999992</c:v>
                </c:pt>
                <c:pt idx="14">
                  <c:v>21.478719897599994</c:v>
                </c:pt>
                <c:pt idx="15">
                  <c:v>20.136299903999994</c:v>
                </c:pt>
                <c:pt idx="16">
                  <c:v>18.951811674352935</c:v>
                </c:pt>
                <c:pt idx="17">
                  <c:v>17.898933247999995</c:v>
                </c:pt>
                <c:pt idx="18">
                  <c:v>16.956884129684205</c:v>
                </c:pt>
                <c:pt idx="19">
                  <c:v>16.109039923199994</c:v>
                </c:pt>
                <c:pt idx="20">
                  <c:v>15.341942783999995</c:v>
                </c:pt>
                <c:pt idx="21">
                  <c:v>14.644581748363633</c:v>
                </c:pt>
                <c:pt idx="22">
                  <c:v>14.007860802782604</c:v>
                </c:pt>
                <c:pt idx="23">
                  <c:v>13.424199935999996</c:v>
                </c:pt>
                <c:pt idx="24">
                  <c:v>12.887231938559996</c:v>
                </c:pt>
                <c:pt idx="25">
                  <c:v>12.391569171692304</c:v>
                </c:pt>
                <c:pt idx="26">
                  <c:v>11.93262216533333</c:v>
                </c:pt>
                <c:pt idx="27">
                  <c:v>11.506457087999996</c:v>
                </c:pt>
                <c:pt idx="28">
                  <c:v>11.109682705655169</c:v>
                </c:pt>
                <c:pt idx="29">
                  <c:v>10.739359948799997</c:v>
                </c:pt>
                <c:pt idx="30">
                  <c:v>10.392928982709675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0692-4D06-ABB2-9A373B11309B}"/>
            </c:ext>
          </c:extLst>
        </c:ser>
        <c:ser>
          <c:idx val="9"/>
          <c:order val="9"/>
          <c:tx>
            <c:strRef>
              <c:f>'a_r=0.5'!$AI$8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'a_r=0.5'!$AI$9:$AI$39</c:f>
              <c:numCache>
                <c:formatCode>0.000</c:formatCode>
                <c:ptCount val="31"/>
                <c:pt idx="0">
                  <c:v>38.961119231999994</c:v>
                </c:pt>
                <c:pt idx="1">
                  <c:v>19.480559615999997</c:v>
                </c:pt>
                <c:pt idx="2">
                  <c:v>12.987039743999999</c:v>
                </c:pt>
                <c:pt idx="3">
                  <c:v>9.7402798079999986</c:v>
                </c:pt>
                <c:pt idx="4">
                  <c:v>7.7922238463999989</c:v>
                </c:pt>
                <c:pt idx="5">
                  <c:v>6.4935198719999994</c:v>
                </c:pt>
                <c:pt idx="6">
                  <c:v>5.5658741759999995</c:v>
                </c:pt>
                <c:pt idx="7">
                  <c:v>4.8701399039999993</c:v>
                </c:pt>
                <c:pt idx="8">
                  <c:v>4.329013247999999</c:v>
                </c:pt>
                <c:pt idx="9">
                  <c:v>3.8961119231999994</c:v>
                </c:pt>
                <c:pt idx="10">
                  <c:v>3.5419199301818178</c:v>
                </c:pt>
                <c:pt idx="11">
                  <c:v>3.2467599359999997</c:v>
                </c:pt>
                <c:pt idx="12">
                  <c:v>2.9970091716923073</c:v>
                </c:pt>
                <c:pt idx="13">
                  <c:v>2.7829370879999997</c:v>
                </c:pt>
                <c:pt idx="14">
                  <c:v>2.5974079487999995</c:v>
                </c:pt>
                <c:pt idx="15">
                  <c:v>2.4350699519999996</c:v>
                </c:pt>
                <c:pt idx="16">
                  <c:v>2.2918305430588233</c:v>
                </c:pt>
                <c:pt idx="17">
                  <c:v>2.1645066239999995</c:v>
                </c:pt>
                <c:pt idx="18">
                  <c:v>2.0505852227368417</c:v>
                </c:pt>
                <c:pt idx="19">
                  <c:v>1.9480559615999997</c:v>
                </c:pt>
                <c:pt idx="20">
                  <c:v>1.8552913919999998</c:v>
                </c:pt>
                <c:pt idx="21">
                  <c:v>1.7709599650909089</c:v>
                </c:pt>
                <c:pt idx="22">
                  <c:v>1.6939617057391303</c:v>
                </c:pt>
                <c:pt idx="23">
                  <c:v>1.6233799679999998</c:v>
                </c:pt>
                <c:pt idx="24">
                  <c:v>1.5584447692799999</c:v>
                </c:pt>
                <c:pt idx="25">
                  <c:v>1.4985045858461536</c:v>
                </c:pt>
                <c:pt idx="26">
                  <c:v>1.4430044159999997</c:v>
                </c:pt>
                <c:pt idx="27">
                  <c:v>1.3914685439999999</c:v>
                </c:pt>
                <c:pt idx="28">
                  <c:v>1.3434868700689653</c:v>
                </c:pt>
                <c:pt idx="29">
                  <c:v>1.2987039743999997</c:v>
                </c:pt>
                <c:pt idx="30">
                  <c:v>1.2568102978064515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0692-4D06-ABB2-9A373B11309B}"/>
            </c:ext>
          </c:extLst>
        </c:ser>
        <c:ser>
          <c:idx val="10"/>
          <c:order val="10"/>
          <c:tx>
            <c:strRef>
              <c:f>'a_r=0.5'!$AL$8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'a_r=0.5'!$AL$9:$AL$39</c:f>
              <c:numCache>
                <c:formatCode>0.000</c:formatCode>
                <c:ptCount val="31"/>
                <c:pt idx="0">
                  <c:v>94.637039615999996</c:v>
                </c:pt>
                <c:pt idx="1">
                  <c:v>47.318519807999998</c:v>
                </c:pt>
                <c:pt idx="2">
                  <c:v>31.545679871999997</c:v>
                </c:pt>
                <c:pt idx="3">
                  <c:v>23.659259903999999</c:v>
                </c:pt>
                <c:pt idx="4">
                  <c:v>18.927407923200001</c:v>
                </c:pt>
                <c:pt idx="5">
                  <c:v>15.772839935999999</c:v>
                </c:pt>
                <c:pt idx="6">
                  <c:v>13.519577088</c:v>
                </c:pt>
                <c:pt idx="7">
                  <c:v>11.829629951999999</c:v>
                </c:pt>
                <c:pt idx="8">
                  <c:v>10.515226624</c:v>
                </c:pt>
                <c:pt idx="9">
                  <c:v>9.4637039616000003</c:v>
                </c:pt>
                <c:pt idx="10">
                  <c:v>8.6033672378181816</c:v>
                </c:pt>
                <c:pt idx="11">
                  <c:v>7.8864199679999993</c:v>
                </c:pt>
                <c:pt idx="12">
                  <c:v>7.2797722781538461</c:v>
                </c:pt>
                <c:pt idx="13">
                  <c:v>6.7597885440000001</c:v>
                </c:pt>
                <c:pt idx="14">
                  <c:v>6.3091359743999993</c:v>
                </c:pt>
                <c:pt idx="15">
                  <c:v>5.9148149759999997</c:v>
                </c:pt>
                <c:pt idx="16">
                  <c:v>5.5668846832941172</c:v>
                </c:pt>
                <c:pt idx="17">
                  <c:v>5.2576133120000001</c:v>
                </c:pt>
                <c:pt idx="18">
                  <c:v>4.9808968218947367</c:v>
                </c:pt>
                <c:pt idx="19">
                  <c:v>4.7318519808000001</c:v>
                </c:pt>
                <c:pt idx="20">
                  <c:v>4.5065256959999997</c:v>
                </c:pt>
                <c:pt idx="21">
                  <c:v>4.3016836189090908</c:v>
                </c:pt>
                <c:pt idx="22">
                  <c:v>4.1146538963478259</c:v>
                </c:pt>
                <c:pt idx="23">
                  <c:v>3.9432099839999997</c:v>
                </c:pt>
                <c:pt idx="24">
                  <c:v>3.7854815846399998</c:v>
                </c:pt>
                <c:pt idx="25">
                  <c:v>3.639886139076923</c:v>
                </c:pt>
                <c:pt idx="26">
                  <c:v>3.505075541333333</c:v>
                </c:pt>
                <c:pt idx="27">
                  <c:v>3.379894272</c:v>
                </c:pt>
                <c:pt idx="28">
                  <c:v>3.2633461936551722</c:v>
                </c:pt>
                <c:pt idx="29">
                  <c:v>3.1545679871999996</c:v>
                </c:pt>
                <c:pt idx="30">
                  <c:v>3.0528077295483871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0692-4D06-ABB2-9A373B11309B}"/>
            </c:ext>
          </c:extLst>
        </c:ser>
        <c:ser>
          <c:idx val="11"/>
          <c:order val="11"/>
          <c:tx>
            <c:strRef>
              <c:f>'a_r=0.5'!$AQ$8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'a_r=0.5'!$AQ$9:$AQ$39</c:f>
              <c:numCache>
                <c:formatCode>0.000</c:formatCode>
                <c:ptCount val="31"/>
                <c:pt idx="0">
                  <c:v>1619.2546928497679</c:v>
                </c:pt>
                <c:pt idx="1">
                  <c:v>822.57981642488392</c:v>
                </c:pt>
                <c:pt idx="2">
                  <c:v>562.77817761658912</c:v>
                </c:pt>
                <c:pt idx="3">
                  <c:v>437.19484821244197</c:v>
                </c:pt>
                <c:pt idx="4">
                  <c:v>365.29884256995354</c:v>
                </c:pt>
                <c:pt idx="5">
                  <c:v>320.24649880829458</c:v>
                </c:pt>
                <c:pt idx="6">
                  <c:v>290.53339040710966</c:v>
                </c:pt>
                <c:pt idx="7">
                  <c:v>270.40730410622098</c:v>
                </c:pt>
                <c:pt idx="8">
                  <c:v>256.6725658721964</c:v>
                </c:pt>
                <c:pt idx="9">
                  <c:v>247.41177128497674</c:v>
                </c:pt>
                <c:pt idx="10">
                  <c:v>241.40475389543346</c:v>
                </c:pt>
                <c:pt idx="11">
                  <c:v>237.83806940414729</c:v>
                </c:pt>
                <c:pt idx="12">
                  <c:v>236.14856406536674</c:v>
                </c:pt>
                <c:pt idx="13">
                  <c:v>235.93398520355484</c:v>
                </c:pt>
                <c:pt idx="14">
                  <c:v>236.89934752331786</c:v>
                </c:pt>
                <c:pt idx="15">
                  <c:v>238.82341205311045</c:v>
                </c:pt>
                <c:pt idx="16">
                  <c:v>241.53699604998633</c:v>
                </c:pt>
                <c:pt idx="17">
                  <c:v>244.90851293609819</c:v>
                </c:pt>
                <c:pt idx="18">
                  <c:v>248.83407857104038</c:v>
                </c:pt>
                <c:pt idx="19">
                  <c:v>253.23058564248834</c:v>
                </c:pt>
                <c:pt idx="20">
                  <c:v>258.03075680236986</c:v>
                </c:pt>
                <c:pt idx="21">
                  <c:v>263.17954694771669</c:v>
                </c:pt>
                <c:pt idx="22">
                  <c:v>268.6314840369464</c:v>
                </c:pt>
                <c:pt idx="23">
                  <c:v>274.34867470207365</c:v>
                </c:pt>
                <c:pt idx="24">
                  <c:v>280.29928851399069</c:v>
                </c:pt>
                <c:pt idx="25">
                  <c:v>286.45639203268331</c:v>
                </c:pt>
                <c:pt idx="26">
                  <c:v>292.79704195739879</c:v>
                </c:pt>
                <c:pt idx="27">
                  <c:v>299.30157260177742</c:v>
                </c:pt>
                <c:pt idx="28">
                  <c:v>305.95303078792301</c:v>
                </c:pt>
                <c:pt idx="29">
                  <c:v>312.73672376165882</c:v>
                </c:pt>
                <c:pt idx="30">
                  <c:v>319.63985460805702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0692-4D06-ABB2-9A373B1130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90480"/>
        <c:axId val="977793168"/>
      </c:scatterChart>
      <c:valAx>
        <c:axId val="97769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t, </a:t>
                </a:r>
                <a:r>
                  <a:rPr lang="ru-RU" sz="1400" b="0" i="0" baseline="0">
                    <a:effectLst/>
                  </a:rPr>
                  <a:t>мес</a:t>
                </a:r>
                <a:endParaRPr lang="ru-RU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8508521088329304"/>
              <c:y val="0.866666328302611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793168"/>
        <c:crosses val="autoZero"/>
        <c:crossBetween val="midCat"/>
      </c:valAx>
      <c:valAx>
        <c:axId val="97779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</a:rPr>
                  <a:t>S, </a:t>
                </a:r>
                <a:r>
                  <a:rPr lang="ru-RU" sz="1400" b="0" i="0" u="none" strike="noStrike" baseline="0">
                    <a:effectLst/>
                  </a:rPr>
                  <a:t>млн.руб</a:t>
                </a:r>
                <a:endParaRPr lang="ru-RU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690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latin typeface="Times New Roman" panose="02020603050405020304" pitchFamily="18" charset="0"/>
                <a:cs typeface="Times New Roman" panose="02020603050405020304" pitchFamily="18" charset="0"/>
              </a:rPr>
              <a:t>Определение рационального варианта возведения объекта</a:t>
            </a:r>
          </a:p>
        </c:rich>
      </c:tx>
      <c:layout>
        <c:manualLayout>
          <c:xMode val="edge"/>
          <c:yMode val="edge"/>
          <c:x val="0.27991273873416955"/>
          <c:y val="1.4620999743105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'a_r=0.5'!$F$10:$F$28</c:f>
              <c:numCache>
                <c:formatCode>0.000</c:formatCode>
                <c:ptCount val="19"/>
                <c:pt idx="0">
                  <c:v>1.9478799999999996</c:v>
                </c:pt>
                <c:pt idx="1">
                  <c:v>3.8957599999999992</c:v>
                </c:pt>
                <c:pt idx="2">
                  <c:v>5.8436399999999988</c:v>
                </c:pt>
                <c:pt idx="3">
                  <c:v>7.7915199999999984</c:v>
                </c:pt>
                <c:pt idx="4">
                  <c:v>9.7393999999999981</c:v>
                </c:pt>
                <c:pt idx="5">
                  <c:v>11.687279999999998</c:v>
                </c:pt>
                <c:pt idx="6">
                  <c:v>13.635159999999997</c:v>
                </c:pt>
                <c:pt idx="7">
                  <c:v>15.583039999999997</c:v>
                </c:pt>
                <c:pt idx="8">
                  <c:v>17.530919999999995</c:v>
                </c:pt>
                <c:pt idx="9">
                  <c:v>19.478799999999996</c:v>
                </c:pt>
                <c:pt idx="10">
                  <c:v>21.426679999999998</c:v>
                </c:pt>
                <c:pt idx="11">
                  <c:v>23.374559999999995</c:v>
                </c:pt>
                <c:pt idx="12">
                  <c:v>25.322439999999993</c:v>
                </c:pt>
                <c:pt idx="13">
                  <c:v>27.270319999999995</c:v>
                </c:pt>
                <c:pt idx="14">
                  <c:v>29.218199999999996</c:v>
                </c:pt>
                <c:pt idx="15">
                  <c:v>31.166079999999994</c:v>
                </c:pt>
                <c:pt idx="16">
                  <c:v>33.113959999999992</c:v>
                </c:pt>
                <c:pt idx="17">
                  <c:v>35.061839999999989</c:v>
                </c:pt>
                <c:pt idx="18">
                  <c:v>37.009719999999994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01A-4D46-8665-28967C65336E}"/>
            </c:ext>
          </c:extLst>
        </c:ser>
        <c:ser>
          <c:idx val="2"/>
          <c:order val="2"/>
          <c:tx>
            <c:strRef>
              <c:f>'a_r=0.5'!$J$7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'a_r=0.5'!$J$8:$J$26</c:f>
              <c:numCache>
                <c:formatCode>0.000</c:formatCode>
                <c:ptCount val="19"/>
                <c:pt idx="0">
                  <c:v>2.6095999999999999</c:v>
                </c:pt>
                <c:pt idx="1">
                  <c:v>5.2191999999999998</c:v>
                </c:pt>
                <c:pt idx="2">
                  <c:v>7.8287999999999993</c:v>
                </c:pt>
                <c:pt idx="3">
                  <c:v>10.4384</c:v>
                </c:pt>
                <c:pt idx="4">
                  <c:v>13.048</c:v>
                </c:pt>
                <c:pt idx="5">
                  <c:v>15.657599999999999</c:v>
                </c:pt>
                <c:pt idx="6">
                  <c:v>18.267199999999999</c:v>
                </c:pt>
                <c:pt idx="7">
                  <c:v>20.876799999999999</c:v>
                </c:pt>
                <c:pt idx="8">
                  <c:v>23.4864</c:v>
                </c:pt>
                <c:pt idx="9">
                  <c:v>26.096</c:v>
                </c:pt>
                <c:pt idx="10">
                  <c:v>28.7056</c:v>
                </c:pt>
                <c:pt idx="11">
                  <c:v>31.315199999999997</c:v>
                </c:pt>
                <c:pt idx="12">
                  <c:v>33.924799999999998</c:v>
                </c:pt>
                <c:pt idx="13">
                  <c:v>36.534399999999998</c:v>
                </c:pt>
                <c:pt idx="14">
                  <c:v>39.143999999999998</c:v>
                </c:pt>
                <c:pt idx="15">
                  <c:v>41.753599999999999</c:v>
                </c:pt>
                <c:pt idx="16">
                  <c:v>44.363199999999999</c:v>
                </c:pt>
                <c:pt idx="17">
                  <c:v>46.972799999999999</c:v>
                </c:pt>
                <c:pt idx="18">
                  <c:v>49.5824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01A-4D46-8665-28967C65336E}"/>
            </c:ext>
          </c:extLst>
        </c:ser>
        <c:ser>
          <c:idx val="3"/>
          <c:order val="3"/>
          <c:tx>
            <c:strRef>
              <c:f>'a_r=0.5'!$N$6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'a_r=0.5'!$N$7:$N$25</c:f>
              <c:numCache>
                <c:formatCode>0.000</c:formatCode>
                <c:ptCount val="19"/>
                <c:pt idx="0">
                  <c:v>4.0774999999999997</c:v>
                </c:pt>
                <c:pt idx="1">
                  <c:v>8.1549999999999994</c:v>
                </c:pt>
                <c:pt idx="2">
                  <c:v>12.232499999999998</c:v>
                </c:pt>
                <c:pt idx="3">
                  <c:v>16.309999999999999</c:v>
                </c:pt>
                <c:pt idx="4">
                  <c:v>20.387499999999999</c:v>
                </c:pt>
                <c:pt idx="5">
                  <c:v>24.464999999999996</c:v>
                </c:pt>
                <c:pt idx="6">
                  <c:v>28.542499999999997</c:v>
                </c:pt>
                <c:pt idx="7">
                  <c:v>32.619999999999997</c:v>
                </c:pt>
                <c:pt idx="8">
                  <c:v>36.697499999999998</c:v>
                </c:pt>
                <c:pt idx="9">
                  <c:v>40.774999999999999</c:v>
                </c:pt>
                <c:pt idx="10">
                  <c:v>44.852499999999999</c:v>
                </c:pt>
                <c:pt idx="11">
                  <c:v>48.929999999999993</c:v>
                </c:pt>
                <c:pt idx="12">
                  <c:v>53.007499999999993</c:v>
                </c:pt>
                <c:pt idx="13">
                  <c:v>57.084999999999994</c:v>
                </c:pt>
                <c:pt idx="14">
                  <c:v>61.162499999999994</c:v>
                </c:pt>
                <c:pt idx="15">
                  <c:v>65.239999999999995</c:v>
                </c:pt>
                <c:pt idx="16">
                  <c:v>69.317499999999995</c:v>
                </c:pt>
                <c:pt idx="17">
                  <c:v>73.394999999999996</c:v>
                </c:pt>
                <c:pt idx="18">
                  <c:v>77.472499999999997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01A-4D46-8665-28967C65336E}"/>
            </c:ext>
          </c:extLst>
        </c:ser>
        <c:ser>
          <c:idx val="4"/>
          <c:order val="4"/>
          <c:tx>
            <c:strRef>
              <c:f>'a_r=0.5'!$Q$7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'a_r=0.5'!$Q$8:$Q$26</c:f>
              <c:numCache>
                <c:formatCode>0.000</c:formatCode>
                <c:ptCount val="19"/>
                <c:pt idx="0">
                  <c:v>671.41408551724135</c:v>
                </c:pt>
                <c:pt idx="1">
                  <c:v>335.70704275862067</c:v>
                </c:pt>
                <c:pt idx="2">
                  <c:v>223.80469517241377</c:v>
                </c:pt>
                <c:pt idx="3">
                  <c:v>167.85352137931034</c:v>
                </c:pt>
                <c:pt idx="4">
                  <c:v>134.28281710344828</c:v>
                </c:pt>
                <c:pt idx="5">
                  <c:v>111.90234758620689</c:v>
                </c:pt>
                <c:pt idx="6">
                  <c:v>95.916297931034478</c:v>
                </c:pt>
                <c:pt idx="7">
                  <c:v>83.926760689655168</c:v>
                </c:pt>
                <c:pt idx="8">
                  <c:v>74.601565057471262</c:v>
                </c:pt>
                <c:pt idx="9">
                  <c:v>67.14140855172414</c:v>
                </c:pt>
                <c:pt idx="10">
                  <c:v>61.037644137931032</c:v>
                </c:pt>
                <c:pt idx="11">
                  <c:v>55.951173793103443</c:v>
                </c:pt>
                <c:pt idx="12">
                  <c:v>51.6472373474801</c:v>
                </c:pt>
                <c:pt idx="13">
                  <c:v>47.958148965517239</c:v>
                </c:pt>
                <c:pt idx="14">
                  <c:v>44.760939034482753</c:v>
                </c:pt>
                <c:pt idx="15">
                  <c:v>41.963380344827584</c:v>
                </c:pt>
                <c:pt idx="16">
                  <c:v>39.49494620689655</c:v>
                </c:pt>
                <c:pt idx="17">
                  <c:v>37.300782528735631</c:v>
                </c:pt>
                <c:pt idx="18">
                  <c:v>35.337583448275858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01A-4D46-8665-28967C65336E}"/>
            </c:ext>
          </c:extLst>
        </c:ser>
        <c:ser>
          <c:idx val="5"/>
          <c:order val="5"/>
          <c:tx>
            <c:strRef>
              <c:f>'a_r=0.5'!$T$8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'a_r=0.5'!$T$9:$T$27</c:f>
              <c:numCache>
                <c:formatCode>0.000</c:formatCode>
                <c:ptCount val="19"/>
                <c:pt idx="0">
                  <c:v>4.32</c:v>
                </c:pt>
                <c:pt idx="1">
                  <c:v>2.16</c:v>
                </c:pt>
                <c:pt idx="2">
                  <c:v>1.4400000000000002</c:v>
                </c:pt>
                <c:pt idx="3">
                  <c:v>1.08</c:v>
                </c:pt>
                <c:pt idx="4">
                  <c:v>0.8640000000000001</c:v>
                </c:pt>
                <c:pt idx="5">
                  <c:v>0.72000000000000008</c:v>
                </c:pt>
                <c:pt idx="6">
                  <c:v>0.61714285714285722</c:v>
                </c:pt>
                <c:pt idx="7">
                  <c:v>0.54</c:v>
                </c:pt>
                <c:pt idx="8">
                  <c:v>0.48000000000000004</c:v>
                </c:pt>
                <c:pt idx="9">
                  <c:v>0.43200000000000005</c:v>
                </c:pt>
                <c:pt idx="10">
                  <c:v>0.39272727272727276</c:v>
                </c:pt>
                <c:pt idx="11">
                  <c:v>0.36000000000000004</c:v>
                </c:pt>
                <c:pt idx="12">
                  <c:v>0.3323076923076923</c:v>
                </c:pt>
                <c:pt idx="13">
                  <c:v>0.30857142857142861</c:v>
                </c:pt>
                <c:pt idx="14">
                  <c:v>0.28800000000000003</c:v>
                </c:pt>
                <c:pt idx="15">
                  <c:v>0.27</c:v>
                </c:pt>
                <c:pt idx="16">
                  <c:v>0.25411764705882356</c:v>
                </c:pt>
                <c:pt idx="17">
                  <c:v>0.24000000000000002</c:v>
                </c:pt>
                <c:pt idx="18">
                  <c:v>0.22736842105263158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01A-4D46-8665-28967C65336E}"/>
            </c:ext>
          </c:extLst>
        </c:ser>
        <c:ser>
          <c:idx val="6"/>
          <c:order val="6"/>
          <c:tx>
            <c:strRef>
              <c:f>'a_r=0.5'!$W$16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'a_r=0.5'!$W$17:$W$35</c:f>
              <c:numCache>
                <c:formatCode>0.000</c:formatCode>
                <c:ptCount val="19"/>
                <c:pt idx="0">
                  <c:v>21.479551376458595</c:v>
                </c:pt>
                <c:pt idx="1">
                  <c:v>10.739775688229297</c:v>
                </c:pt>
                <c:pt idx="2">
                  <c:v>7.1598504588195313</c:v>
                </c:pt>
                <c:pt idx="3">
                  <c:v>5.3698878441146487</c:v>
                </c:pt>
                <c:pt idx="4">
                  <c:v>4.2959102752917193</c:v>
                </c:pt>
                <c:pt idx="5">
                  <c:v>3.5799252294097657</c:v>
                </c:pt>
                <c:pt idx="6">
                  <c:v>3.0685073394940852</c:v>
                </c:pt>
                <c:pt idx="7">
                  <c:v>2.6849439220573244</c:v>
                </c:pt>
                <c:pt idx="8">
                  <c:v>2.3866168196065107</c:v>
                </c:pt>
                <c:pt idx="9">
                  <c:v>2.1479551376458597</c:v>
                </c:pt>
                <c:pt idx="10">
                  <c:v>1.9526864887689632</c:v>
                </c:pt>
                <c:pt idx="11">
                  <c:v>1.7899626147048828</c:v>
                </c:pt>
                <c:pt idx="12">
                  <c:v>1.6522731828045072</c:v>
                </c:pt>
                <c:pt idx="13">
                  <c:v>1.5342536697470426</c:v>
                </c:pt>
                <c:pt idx="14">
                  <c:v>1.4319700917639062</c:v>
                </c:pt>
                <c:pt idx="15">
                  <c:v>1.3424719610286622</c:v>
                </c:pt>
                <c:pt idx="16">
                  <c:v>1.2635030221446233</c:v>
                </c:pt>
                <c:pt idx="17">
                  <c:v>1.1933084098032554</c:v>
                </c:pt>
                <c:pt idx="18">
                  <c:v>1.1305027040241367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01A-4D46-8665-28967C65336E}"/>
            </c:ext>
          </c:extLst>
        </c:ser>
        <c:ser>
          <c:idx val="7"/>
          <c:order val="7"/>
          <c:tx>
            <c:strRef>
              <c:f>'a_r=0.5'!$AC$8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'a_r=0.5'!$AC$9:$AC$27</c:f>
              <c:numCache>
                <c:formatCode>0.000</c:formatCode>
                <c:ptCount val="19"/>
                <c:pt idx="0">
                  <c:v>457.62711864406782</c:v>
                </c:pt>
                <c:pt idx="1">
                  <c:v>228.81355932203391</c:v>
                </c:pt>
                <c:pt idx="2">
                  <c:v>152.54237288135593</c:v>
                </c:pt>
                <c:pt idx="3">
                  <c:v>114.40677966101696</c:v>
                </c:pt>
                <c:pt idx="4">
                  <c:v>91.525423728813564</c:v>
                </c:pt>
                <c:pt idx="5">
                  <c:v>76.271186440677965</c:v>
                </c:pt>
                <c:pt idx="6">
                  <c:v>65.375302663438262</c:v>
                </c:pt>
                <c:pt idx="7">
                  <c:v>57.203389830508478</c:v>
                </c:pt>
                <c:pt idx="8">
                  <c:v>50.847457627118644</c:v>
                </c:pt>
                <c:pt idx="9">
                  <c:v>45.762711864406782</c:v>
                </c:pt>
                <c:pt idx="10">
                  <c:v>41.602465331278893</c:v>
                </c:pt>
                <c:pt idx="11">
                  <c:v>38.135593220338983</c:v>
                </c:pt>
                <c:pt idx="12">
                  <c:v>35.202086049543681</c:v>
                </c:pt>
                <c:pt idx="13">
                  <c:v>32.687651331719131</c:v>
                </c:pt>
                <c:pt idx="14">
                  <c:v>30.508474576271187</c:v>
                </c:pt>
                <c:pt idx="15">
                  <c:v>28.601694915254239</c:v>
                </c:pt>
                <c:pt idx="16">
                  <c:v>26.919242273180458</c:v>
                </c:pt>
                <c:pt idx="17">
                  <c:v>25.423728813559322</c:v>
                </c:pt>
                <c:pt idx="18">
                  <c:v>24.085637823371989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01A-4D46-8665-28967C65336E}"/>
            </c:ext>
          </c:extLst>
        </c:ser>
        <c:ser>
          <c:idx val="8"/>
          <c:order val="8"/>
          <c:tx>
            <c:strRef>
              <c:f>'a_r=0.5'!$AF$12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'a_r=0.5'!$AF$13:$AF$31</c:f>
              <c:numCache>
                <c:formatCode>0.000</c:formatCode>
                <c:ptCount val="19"/>
                <c:pt idx="0">
                  <c:v>322.18079846399991</c:v>
                </c:pt>
                <c:pt idx="1">
                  <c:v>161.09039923199995</c:v>
                </c:pt>
                <c:pt idx="2">
                  <c:v>107.39359948799996</c:v>
                </c:pt>
                <c:pt idx="3">
                  <c:v>80.545199615999977</c:v>
                </c:pt>
                <c:pt idx="4">
                  <c:v>64.436159692799976</c:v>
                </c:pt>
                <c:pt idx="5">
                  <c:v>53.696799743999982</c:v>
                </c:pt>
                <c:pt idx="6">
                  <c:v>46.025828351999984</c:v>
                </c:pt>
                <c:pt idx="7">
                  <c:v>40.272599807999988</c:v>
                </c:pt>
                <c:pt idx="8">
                  <c:v>35.79786649599999</c:v>
                </c:pt>
                <c:pt idx="9">
                  <c:v>32.218079846399988</c:v>
                </c:pt>
                <c:pt idx="10">
                  <c:v>29.289163496727266</c:v>
                </c:pt>
                <c:pt idx="11">
                  <c:v>26.848399871999991</c:v>
                </c:pt>
                <c:pt idx="12">
                  <c:v>24.783138343384607</c:v>
                </c:pt>
                <c:pt idx="13">
                  <c:v>23.012914175999992</c:v>
                </c:pt>
                <c:pt idx="14">
                  <c:v>21.478719897599994</c:v>
                </c:pt>
                <c:pt idx="15">
                  <c:v>20.136299903999994</c:v>
                </c:pt>
                <c:pt idx="16">
                  <c:v>18.951811674352935</c:v>
                </c:pt>
                <c:pt idx="17">
                  <c:v>17.898933247999995</c:v>
                </c:pt>
                <c:pt idx="18">
                  <c:v>16.956884129684205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01A-4D46-8665-28967C65336E}"/>
            </c:ext>
          </c:extLst>
        </c:ser>
        <c:ser>
          <c:idx val="9"/>
          <c:order val="9"/>
          <c:tx>
            <c:strRef>
              <c:f>'a_r=0.5'!$AI$8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'a_r=0.5'!$AI$9:$AI$27</c:f>
              <c:numCache>
                <c:formatCode>0.000</c:formatCode>
                <c:ptCount val="19"/>
                <c:pt idx="0">
                  <c:v>38.961119231999994</c:v>
                </c:pt>
                <c:pt idx="1">
                  <c:v>19.480559615999997</c:v>
                </c:pt>
                <c:pt idx="2">
                  <c:v>12.987039743999999</c:v>
                </c:pt>
                <c:pt idx="3">
                  <c:v>9.7402798079999986</c:v>
                </c:pt>
                <c:pt idx="4">
                  <c:v>7.7922238463999989</c:v>
                </c:pt>
                <c:pt idx="5">
                  <c:v>6.4935198719999994</c:v>
                </c:pt>
                <c:pt idx="6">
                  <c:v>5.5658741759999995</c:v>
                </c:pt>
                <c:pt idx="7">
                  <c:v>4.8701399039999993</c:v>
                </c:pt>
                <c:pt idx="8">
                  <c:v>4.329013247999999</c:v>
                </c:pt>
                <c:pt idx="9">
                  <c:v>3.8961119231999994</c:v>
                </c:pt>
                <c:pt idx="10">
                  <c:v>3.5419199301818178</c:v>
                </c:pt>
                <c:pt idx="11">
                  <c:v>3.2467599359999997</c:v>
                </c:pt>
                <c:pt idx="12">
                  <c:v>2.9970091716923073</c:v>
                </c:pt>
                <c:pt idx="13">
                  <c:v>2.7829370879999997</c:v>
                </c:pt>
                <c:pt idx="14">
                  <c:v>2.5974079487999995</c:v>
                </c:pt>
                <c:pt idx="15">
                  <c:v>2.4350699519999996</c:v>
                </c:pt>
                <c:pt idx="16">
                  <c:v>2.2918305430588233</c:v>
                </c:pt>
                <c:pt idx="17">
                  <c:v>2.1645066239999995</c:v>
                </c:pt>
                <c:pt idx="18">
                  <c:v>2.0505852227368417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301A-4D46-8665-28967C65336E}"/>
            </c:ext>
          </c:extLst>
        </c:ser>
        <c:ser>
          <c:idx val="10"/>
          <c:order val="10"/>
          <c:tx>
            <c:strRef>
              <c:f>'a_r=0.5'!$AL$8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'a_r=0.5'!$AL$9:$AL$27</c:f>
              <c:numCache>
                <c:formatCode>0.000</c:formatCode>
                <c:ptCount val="19"/>
                <c:pt idx="0">
                  <c:v>94.637039615999996</c:v>
                </c:pt>
                <c:pt idx="1">
                  <c:v>47.318519807999998</c:v>
                </c:pt>
                <c:pt idx="2">
                  <c:v>31.545679871999997</c:v>
                </c:pt>
                <c:pt idx="3">
                  <c:v>23.659259903999999</c:v>
                </c:pt>
                <c:pt idx="4">
                  <c:v>18.927407923200001</c:v>
                </c:pt>
                <c:pt idx="5">
                  <c:v>15.772839935999999</c:v>
                </c:pt>
                <c:pt idx="6">
                  <c:v>13.519577088</c:v>
                </c:pt>
                <c:pt idx="7">
                  <c:v>11.829629951999999</c:v>
                </c:pt>
                <c:pt idx="8">
                  <c:v>10.515226624</c:v>
                </c:pt>
                <c:pt idx="9">
                  <c:v>9.4637039616000003</c:v>
                </c:pt>
                <c:pt idx="10">
                  <c:v>8.6033672378181816</c:v>
                </c:pt>
                <c:pt idx="11">
                  <c:v>7.8864199679999993</c:v>
                </c:pt>
                <c:pt idx="12">
                  <c:v>7.2797722781538461</c:v>
                </c:pt>
                <c:pt idx="13">
                  <c:v>6.7597885440000001</c:v>
                </c:pt>
                <c:pt idx="14">
                  <c:v>6.3091359743999993</c:v>
                </c:pt>
                <c:pt idx="15">
                  <c:v>5.9148149759999997</c:v>
                </c:pt>
                <c:pt idx="16">
                  <c:v>5.5668846832941172</c:v>
                </c:pt>
                <c:pt idx="17">
                  <c:v>5.2576133120000001</c:v>
                </c:pt>
                <c:pt idx="18">
                  <c:v>4.9808968218947367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301A-4D46-8665-28967C65336E}"/>
            </c:ext>
          </c:extLst>
        </c:ser>
        <c:ser>
          <c:idx val="11"/>
          <c:order val="11"/>
          <c:tx>
            <c:strRef>
              <c:f>'a_r=0.5'!$AQ$8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'a_r=0.5'!$AQ$9:$AQ$27</c:f>
              <c:numCache>
                <c:formatCode>0.000</c:formatCode>
                <c:ptCount val="19"/>
                <c:pt idx="0">
                  <c:v>1619.2546928497679</c:v>
                </c:pt>
                <c:pt idx="1">
                  <c:v>822.57981642488392</c:v>
                </c:pt>
                <c:pt idx="2">
                  <c:v>562.77817761658912</c:v>
                </c:pt>
                <c:pt idx="3">
                  <c:v>437.19484821244197</c:v>
                </c:pt>
                <c:pt idx="4">
                  <c:v>365.29884256995354</c:v>
                </c:pt>
                <c:pt idx="5">
                  <c:v>320.24649880829458</c:v>
                </c:pt>
                <c:pt idx="6">
                  <c:v>290.53339040710966</c:v>
                </c:pt>
                <c:pt idx="7">
                  <c:v>270.40730410622098</c:v>
                </c:pt>
                <c:pt idx="8">
                  <c:v>256.6725658721964</c:v>
                </c:pt>
                <c:pt idx="9">
                  <c:v>247.41177128497674</c:v>
                </c:pt>
                <c:pt idx="10">
                  <c:v>241.40475389543346</c:v>
                </c:pt>
                <c:pt idx="11">
                  <c:v>237.83806940414729</c:v>
                </c:pt>
                <c:pt idx="12">
                  <c:v>236.14856406536674</c:v>
                </c:pt>
                <c:pt idx="13">
                  <c:v>235.93398520355484</c:v>
                </c:pt>
                <c:pt idx="14">
                  <c:v>236.89934752331786</c:v>
                </c:pt>
                <c:pt idx="15">
                  <c:v>238.82341205311045</c:v>
                </c:pt>
                <c:pt idx="16">
                  <c:v>241.53699604998633</c:v>
                </c:pt>
                <c:pt idx="17">
                  <c:v>244.90851293609819</c:v>
                </c:pt>
                <c:pt idx="18">
                  <c:v>248.83407857104038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301A-4D46-8665-28967C6533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3919600"/>
        <c:axId val="100533140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'a_r=0.5'!$E$9</c15:sqref>
                        </c15:formulaRef>
                      </c:ext>
                    </c:extLst>
                    <c:strCache>
                      <c:ptCount val="1"/>
                      <c:pt idx="0">
                        <c:v>tр, мес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yVal>
                  <c:numRef>
                    <c:extLst>
                      <c:ext uri="{02D57815-91ED-43cb-92C2-25804820EDAC}">
                        <c15:formulaRef>
                          <c15:sqref>'a_r=0.5'!$E$10:$E$28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B-301A-4D46-8665-28967C65336E}"/>
                  </c:ext>
                </c:extLst>
              </c15:ser>
            </c15:filteredScatterSeries>
          </c:ext>
        </c:extLst>
      </c:scatterChart>
      <c:valAx>
        <c:axId val="1003919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t, </a:t>
                </a:r>
                <a:r>
                  <a:rPr lang="ru-RU" sz="1200"/>
                  <a:t>мес</a:t>
                </a:r>
              </a:p>
            </c:rich>
          </c:tx>
          <c:layout>
            <c:manualLayout>
              <c:xMode val="edge"/>
              <c:yMode val="edge"/>
              <c:x val="0.51027530324263393"/>
              <c:y val="0.896381624071251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5331408"/>
        <c:crosses val="autoZero"/>
        <c:crossBetween val="midCat"/>
      </c:valAx>
      <c:valAx>
        <c:axId val="100533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S,</a:t>
                </a:r>
                <a:r>
                  <a:rPr lang="en-US" sz="1200" baseline="0"/>
                  <a:t> </a:t>
                </a:r>
                <a:r>
                  <a:rPr lang="ru-RU" sz="1200" baseline="0"/>
                  <a:t>млн.руб</a:t>
                </a:r>
                <a:r>
                  <a:rPr lang="ru-RU" baseline="0"/>
                  <a:t>.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3919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latin typeface="Times New Roman" panose="02020603050405020304" pitchFamily="18" charset="0"/>
                <a:cs typeface="Times New Roman" panose="02020603050405020304" pitchFamily="18" charset="0"/>
              </a:rPr>
              <a:t>Определение рационального варианта возведения объекта</a:t>
            </a:r>
          </a:p>
        </c:rich>
      </c:tx>
      <c:layout>
        <c:manualLayout>
          <c:xMode val="edge"/>
          <c:yMode val="edge"/>
          <c:x val="0.27991273873416955"/>
          <c:y val="1.4620999743105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'a_r=0.5'!$F$10:$F$28</c:f>
              <c:numCache>
                <c:formatCode>0.000</c:formatCode>
                <c:ptCount val="19"/>
                <c:pt idx="0">
                  <c:v>1.9478799999999996</c:v>
                </c:pt>
                <c:pt idx="1">
                  <c:v>3.8957599999999992</c:v>
                </c:pt>
                <c:pt idx="2">
                  <c:v>5.8436399999999988</c:v>
                </c:pt>
                <c:pt idx="3">
                  <c:v>7.7915199999999984</c:v>
                </c:pt>
                <c:pt idx="4">
                  <c:v>9.7393999999999981</c:v>
                </c:pt>
                <c:pt idx="5">
                  <c:v>11.687279999999998</c:v>
                </c:pt>
                <c:pt idx="6">
                  <c:v>13.635159999999997</c:v>
                </c:pt>
                <c:pt idx="7">
                  <c:v>15.583039999999997</c:v>
                </c:pt>
                <c:pt idx="8">
                  <c:v>17.530919999999995</c:v>
                </c:pt>
                <c:pt idx="9">
                  <c:v>19.478799999999996</c:v>
                </c:pt>
                <c:pt idx="10">
                  <c:v>21.426679999999998</c:v>
                </c:pt>
                <c:pt idx="11">
                  <c:v>23.374559999999995</c:v>
                </c:pt>
                <c:pt idx="12">
                  <c:v>25.322439999999993</c:v>
                </c:pt>
                <c:pt idx="13">
                  <c:v>27.270319999999995</c:v>
                </c:pt>
                <c:pt idx="14">
                  <c:v>29.218199999999996</c:v>
                </c:pt>
                <c:pt idx="15">
                  <c:v>31.166079999999994</c:v>
                </c:pt>
                <c:pt idx="16">
                  <c:v>33.113959999999992</c:v>
                </c:pt>
                <c:pt idx="17">
                  <c:v>35.061839999999989</c:v>
                </c:pt>
                <c:pt idx="18">
                  <c:v>37.009719999999994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5BF-42B3-B523-DE8669D01932}"/>
            </c:ext>
          </c:extLst>
        </c:ser>
        <c:ser>
          <c:idx val="2"/>
          <c:order val="2"/>
          <c:tx>
            <c:strRef>
              <c:f>'a_r=0.5'!$J$7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'a_r=0.5'!$J$8:$J$26</c:f>
              <c:numCache>
                <c:formatCode>0.000</c:formatCode>
                <c:ptCount val="19"/>
                <c:pt idx="0">
                  <c:v>2.6095999999999999</c:v>
                </c:pt>
                <c:pt idx="1">
                  <c:v>5.2191999999999998</c:v>
                </c:pt>
                <c:pt idx="2">
                  <c:v>7.8287999999999993</c:v>
                </c:pt>
                <c:pt idx="3">
                  <c:v>10.4384</c:v>
                </c:pt>
                <c:pt idx="4">
                  <c:v>13.048</c:v>
                </c:pt>
                <c:pt idx="5">
                  <c:v>15.657599999999999</c:v>
                </c:pt>
                <c:pt idx="6">
                  <c:v>18.267199999999999</c:v>
                </c:pt>
                <c:pt idx="7">
                  <c:v>20.876799999999999</c:v>
                </c:pt>
                <c:pt idx="8">
                  <c:v>23.4864</c:v>
                </c:pt>
                <c:pt idx="9">
                  <c:v>26.096</c:v>
                </c:pt>
                <c:pt idx="10">
                  <c:v>28.7056</c:v>
                </c:pt>
                <c:pt idx="11">
                  <c:v>31.315199999999997</c:v>
                </c:pt>
                <c:pt idx="12">
                  <c:v>33.924799999999998</c:v>
                </c:pt>
                <c:pt idx="13">
                  <c:v>36.534399999999998</c:v>
                </c:pt>
                <c:pt idx="14">
                  <c:v>39.143999999999998</c:v>
                </c:pt>
                <c:pt idx="15">
                  <c:v>41.753599999999999</c:v>
                </c:pt>
                <c:pt idx="16">
                  <c:v>44.363199999999999</c:v>
                </c:pt>
                <c:pt idx="17">
                  <c:v>46.972799999999999</c:v>
                </c:pt>
                <c:pt idx="18">
                  <c:v>49.5824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5BF-42B3-B523-DE8669D01932}"/>
            </c:ext>
          </c:extLst>
        </c:ser>
        <c:ser>
          <c:idx val="3"/>
          <c:order val="3"/>
          <c:tx>
            <c:strRef>
              <c:f>'a_r=0.5'!$N$6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'a_r=0.5'!$N$7:$N$25</c:f>
              <c:numCache>
                <c:formatCode>0.000</c:formatCode>
                <c:ptCount val="19"/>
                <c:pt idx="0">
                  <c:v>4.0774999999999997</c:v>
                </c:pt>
                <c:pt idx="1">
                  <c:v>8.1549999999999994</c:v>
                </c:pt>
                <c:pt idx="2">
                  <c:v>12.232499999999998</c:v>
                </c:pt>
                <c:pt idx="3">
                  <c:v>16.309999999999999</c:v>
                </c:pt>
                <c:pt idx="4">
                  <c:v>20.387499999999999</c:v>
                </c:pt>
                <c:pt idx="5">
                  <c:v>24.464999999999996</c:v>
                </c:pt>
                <c:pt idx="6">
                  <c:v>28.542499999999997</c:v>
                </c:pt>
                <c:pt idx="7">
                  <c:v>32.619999999999997</c:v>
                </c:pt>
                <c:pt idx="8">
                  <c:v>36.697499999999998</c:v>
                </c:pt>
                <c:pt idx="9">
                  <c:v>40.774999999999999</c:v>
                </c:pt>
                <c:pt idx="10">
                  <c:v>44.852499999999999</c:v>
                </c:pt>
                <c:pt idx="11">
                  <c:v>48.929999999999993</c:v>
                </c:pt>
                <c:pt idx="12">
                  <c:v>53.007499999999993</c:v>
                </c:pt>
                <c:pt idx="13">
                  <c:v>57.084999999999994</c:v>
                </c:pt>
                <c:pt idx="14">
                  <c:v>61.162499999999994</c:v>
                </c:pt>
                <c:pt idx="15">
                  <c:v>65.239999999999995</c:v>
                </c:pt>
                <c:pt idx="16">
                  <c:v>69.317499999999995</c:v>
                </c:pt>
                <c:pt idx="17">
                  <c:v>73.394999999999996</c:v>
                </c:pt>
                <c:pt idx="18">
                  <c:v>77.472499999999997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5BF-42B3-B523-DE8669D01932}"/>
            </c:ext>
          </c:extLst>
        </c:ser>
        <c:ser>
          <c:idx val="4"/>
          <c:order val="4"/>
          <c:tx>
            <c:strRef>
              <c:f>'a_r=0.5'!$Q$7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'a_r=0.5'!$Q$8:$Q$26</c:f>
              <c:numCache>
                <c:formatCode>0.000</c:formatCode>
                <c:ptCount val="19"/>
                <c:pt idx="0">
                  <c:v>671.41408551724135</c:v>
                </c:pt>
                <c:pt idx="1">
                  <c:v>335.70704275862067</c:v>
                </c:pt>
                <c:pt idx="2">
                  <c:v>223.80469517241377</c:v>
                </c:pt>
                <c:pt idx="3">
                  <c:v>167.85352137931034</c:v>
                </c:pt>
                <c:pt idx="4">
                  <c:v>134.28281710344828</c:v>
                </c:pt>
                <c:pt idx="5">
                  <c:v>111.90234758620689</c:v>
                </c:pt>
                <c:pt idx="6">
                  <c:v>95.916297931034478</c:v>
                </c:pt>
                <c:pt idx="7">
                  <c:v>83.926760689655168</c:v>
                </c:pt>
                <c:pt idx="8">
                  <c:v>74.601565057471262</c:v>
                </c:pt>
                <c:pt idx="9">
                  <c:v>67.14140855172414</c:v>
                </c:pt>
                <c:pt idx="10">
                  <c:v>61.037644137931032</c:v>
                </c:pt>
                <c:pt idx="11">
                  <c:v>55.951173793103443</c:v>
                </c:pt>
                <c:pt idx="12">
                  <c:v>51.6472373474801</c:v>
                </c:pt>
                <c:pt idx="13">
                  <c:v>47.958148965517239</c:v>
                </c:pt>
                <c:pt idx="14">
                  <c:v>44.760939034482753</c:v>
                </c:pt>
                <c:pt idx="15">
                  <c:v>41.963380344827584</c:v>
                </c:pt>
                <c:pt idx="16">
                  <c:v>39.49494620689655</c:v>
                </c:pt>
                <c:pt idx="17">
                  <c:v>37.300782528735631</c:v>
                </c:pt>
                <c:pt idx="18">
                  <c:v>35.337583448275858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5BF-42B3-B523-DE8669D01932}"/>
            </c:ext>
          </c:extLst>
        </c:ser>
        <c:ser>
          <c:idx val="5"/>
          <c:order val="5"/>
          <c:tx>
            <c:strRef>
              <c:f>'a_r=0.5'!$T$8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'a_r=0.5'!$T$9:$T$27</c:f>
              <c:numCache>
                <c:formatCode>0.000</c:formatCode>
                <c:ptCount val="19"/>
                <c:pt idx="0">
                  <c:v>4.32</c:v>
                </c:pt>
                <c:pt idx="1">
                  <c:v>2.16</c:v>
                </c:pt>
                <c:pt idx="2">
                  <c:v>1.4400000000000002</c:v>
                </c:pt>
                <c:pt idx="3">
                  <c:v>1.08</c:v>
                </c:pt>
                <c:pt idx="4">
                  <c:v>0.8640000000000001</c:v>
                </c:pt>
                <c:pt idx="5">
                  <c:v>0.72000000000000008</c:v>
                </c:pt>
                <c:pt idx="6">
                  <c:v>0.61714285714285722</c:v>
                </c:pt>
                <c:pt idx="7">
                  <c:v>0.54</c:v>
                </c:pt>
                <c:pt idx="8">
                  <c:v>0.48000000000000004</c:v>
                </c:pt>
                <c:pt idx="9">
                  <c:v>0.43200000000000005</c:v>
                </c:pt>
                <c:pt idx="10">
                  <c:v>0.39272727272727276</c:v>
                </c:pt>
                <c:pt idx="11">
                  <c:v>0.36000000000000004</c:v>
                </c:pt>
                <c:pt idx="12">
                  <c:v>0.3323076923076923</c:v>
                </c:pt>
                <c:pt idx="13">
                  <c:v>0.30857142857142861</c:v>
                </c:pt>
                <c:pt idx="14">
                  <c:v>0.28800000000000003</c:v>
                </c:pt>
                <c:pt idx="15">
                  <c:v>0.27</c:v>
                </c:pt>
                <c:pt idx="16">
                  <c:v>0.25411764705882356</c:v>
                </c:pt>
                <c:pt idx="17">
                  <c:v>0.24000000000000002</c:v>
                </c:pt>
                <c:pt idx="18">
                  <c:v>0.22736842105263158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5BF-42B3-B523-DE8669D01932}"/>
            </c:ext>
          </c:extLst>
        </c:ser>
        <c:ser>
          <c:idx val="6"/>
          <c:order val="6"/>
          <c:tx>
            <c:strRef>
              <c:f>'a_r=0.5'!$W$16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'a_r=0.5'!$W$17:$W$35</c:f>
              <c:numCache>
                <c:formatCode>0.000</c:formatCode>
                <c:ptCount val="19"/>
                <c:pt idx="0">
                  <c:v>21.479551376458595</c:v>
                </c:pt>
                <c:pt idx="1">
                  <c:v>10.739775688229297</c:v>
                </c:pt>
                <c:pt idx="2">
                  <c:v>7.1598504588195313</c:v>
                </c:pt>
                <c:pt idx="3">
                  <c:v>5.3698878441146487</c:v>
                </c:pt>
                <c:pt idx="4">
                  <c:v>4.2959102752917193</c:v>
                </c:pt>
                <c:pt idx="5">
                  <c:v>3.5799252294097657</c:v>
                </c:pt>
                <c:pt idx="6">
                  <c:v>3.0685073394940852</c:v>
                </c:pt>
                <c:pt idx="7">
                  <c:v>2.6849439220573244</c:v>
                </c:pt>
                <c:pt idx="8">
                  <c:v>2.3866168196065107</c:v>
                </c:pt>
                <c:pt idx="9">
                  <c:v>2.1479551376458597</c:v>
                </c:pt>
                <c:pt idx="10">
                  <c:v>1.9526864887689632</c:v>
                </c:pt>
                <c:pt idx="11">
                  <c:v>1.7899626147048828</c:v>
                </c:pt>
                <c:pt idx="12">
                  <c:v>1.6522731828045072</c:v>
                </c:pt>
                <c:pt idx="13">
                  <c:v>1.5342536697470426</c:v>
                </c:pt>
                <c:pt idx="14">
                  <c:v>1.4319700917639062</c:v>
                </c:pt>
                <c:pt idx="15">
                  <c:v>1.3424719610286622</c:v>
                </c:pt>
                <c:pt idx="16">
                  <c:v>1.2635030221446233</c:v>
                </c:pt>
                <c:pt idx="17">
                  <c:v>1.1933084098032554</c:v>
                </c:pt>
                <c:pt idx="18">
                  <c:v>1.1305027040241367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5BF-42B3-B523-DE8669D01932}"/>
            </c:ext>
          </c:extLst>
        </c:ser>
        <c:ser>
          <c:idx val="7"/>
          <c:order val="7"/>
          <c:tx>
            <c:strRef>
              <c:f>'a_r=0.5'!$AC$8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'a_r=0.5'!$AC$9:$AC$27</c:f>
              <c:numCache>
                <c:formatCode>0.000</c:formatCode>
                <c:ptCount val="19"/>
                <c:pt idx="0">
                  <c:v>457.62711864406782</c:v>
                </c:pt>
                <c:pt idx="1">
                  <c:v>228.81355932203391</c:v>
                </c:pt>
                <c:pt idx="2">
                  <c:v>152.54237288135593</c:v>
                </c:pt>
                <c:pt idx="3">
                  <c:v>114.40677966101696</c:v>
                </c:pt>
                <c:pt idx="4">
                  <c:v>91.525423728813564</c:v>
                </c:pt>
                <c:pt idx="5">
                  <c:v>76.271186440677965</c:v>
                </c:pt>
                <c:pt idx="6">
                  <c:v>65.375302663438262</c:v>
                </c:pt>
                <c:pt idx="7">
                  <c:v>57.203389830508478</c:v>
                </c:pt>
                <c:pt idx="8">
                  <c:v>50.847457627118644</c:v>
                </c:pt>
                <c:pt idx="9">
                  <c:v>45.762711864406782</c:v>
                </c:pt>
                <c:pt idx="10">
                  <c:v>41.602465331278893</c:v>
                </c:pt>
                <c:pt idx="11">
                  <c:v>38.135593220338983</c:v>
                </c:pt>
                <c:pt idx="12">
                  <c:v>35.202086049543681</c:v>
                </c:pt>
                <c:pt idx="13">
                  <c:v>32.687651331719131</c:v>
                </c:pt>
                <c:pt idx="14">
                  <c:v>30.508474576271187</c:v>
                </c:pt>
                <c:pt idx="15">
                  <c:v>28.601694915254239</c:v>
                </c:pt>
                <c:pt idx="16">
                  <c:v>26.919242273180458</c:v>
                </c:pt>
                <c:pt idx="17">
                  <c:v>25.423728813559322</c:v>
                </c:pt>
                <c:pt idx="18">
                  <c:v>24.085637823371989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5BF-42B3-B523-DE8669D01932}"/>
            </c:ext>
          </c:extLst>
        </c:ser>
        <c:ser>
          <c:idx val="8"/>
          <c:order val="8"/>
          <c:tx>
            <c:strRef>
              <c:f>'a_r=0.5'!$AF$12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'a_r=0.5'!$AF$13:$AF$31</c:f>
              <c:numCache>
                <c:formatCode>0.000</c:formatCode>
                <c:ptCount val="19"/>
                <c:pt idx="0">
                  <c:v>322.18079846399991</c:v>
                </c:pt>
                <c:pt idx="1">
                  <c:v>161.09039923199995</c:v>
                </c:pt>
                <c:pt idx="2">
                  <c:v>107.39359948799996</c:v>
                </c:pt>
                <c:pt idx="3">
                  <c:v>80.545199615999977</c:v>
                </c:pt>
                <c:pt idx="4">
                  <c:v>64.436159692799976</c:v>
                </c:pt>
                <c:pt idx="5">
                  <c:v>53.696799743999982</c:v>
                </c:pt>
                <c:pt idx="6">
                  <c:v>46.025828351999984</c:v>
                </c:pt>
                <c:pt idx="7">
                  <c:v>40.272599807999988</c:v>
                </c:pt>
                <c:pt idx="8">
                  <c:v>35.79786649599999</c:v>
                </c:pt>
                <c:pt idx="9">
                  <c:v>32.218079846399988</c:v>
                </c:pt>
                <c:pt idx="10">
                  <c:v>29.289163496727266</c:v>
                </c:pt>
                <c:pt idx="11">
                  <c:v>26.848399871999991</c:v>
                </c:pt>
                <c:pt idx="12">
                  <c:v>24.783138343384607</c:v>
                </c:pt>
                <c:pt idx="13">
                  <c:v>23.012914175999992</c:v>
                </c:pt>
                <c:pt idx="14">
                  <c:v>21.478719897599994</c:v>
                </c:pt>
                <c:pt idx="15">
                  <c:v>20.136299903999994</c:v>
                </c:pt>
                <c:pt idx="16">
                  <c:v>18.951811674352935</c:v>
                </c:pt>
                <c:pt idx="17">
                  <c:v>17.898933247999995</c:v>
                </c:pt>
                <c:pt idx="18">
                  <c:v>16.956884129684205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85BF-42B3-B523-DE8669D01932}"/>
            </c:ext>
          </c:extLst>
        </c:ser>
        <c:ser>
          <c:idx val="9"/>
          <c:order val="9"/>
          <c:tx>
            <c:strRef>
              <c:f>'a_r=0.5'!$AI$8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'a_r=0.5'!$AI$9:$AI$27</c:f>
              <c:numCache>
                <c:formatCode>0.000</c:formatCode>
                <c:ptCount val="19"/>
                <c:pt idx="0">
                  <c:v>38.961119231999994</c:v>
                </c:pt>
                <c:pt idx="1">
                  <c:v>19.480559615999997</c:v>
                </c:pt>
                <c:pt idx="2">
                  <c:v>12.987039743999999</c:v>
                </c:pt>
                <c:pt idx="3">
                  <c:v>9.7402798079999986</c:v>
                </c:pt>
                <c:pt idx="4">
                  <c:v>7.7922238463999989</c:v>
                </c:pt>
                <c:pt idx="5">
                  <c:v>6.4935198719999994</c:v>
                </c:pt>
                <c:pt idx="6">
                  <c:v>5.5658741759999995</c:v>
                </c:pt>
                <c:pt idx="7">
                  <c:v>4.8701399039999993</c:v>
                </c:pt>
                <c:pt idx="8">
                  <c:v>4.329013247999999</c:v>
                </c:pt>
                <c:pt idx="9">
                  <c:v>3.8961119231999994</c:v>
                </c:pt>
                <c:pt idx="10">
                  <c:v>3.5419199301818178</c:v>
                </c:pt>
                <c:pt idx="11">
                  <c:v>3.2467599359999997</c:v>
                </c:pt>
                <c:pt idx="12">
                  <c:v>2.9970091716923073</c:v>
                </c:pt>
                <c:pt idx="13">
                  <c:v>2.7829370879999997</c:v>
                </c:pt>
                <c:pt idx="14">
                  <c:v>2.5974079487999995</c:v>
                </c:pt>
                <c:pt idx="15">
                  <c:v>2.4350699519999996</c:v>
                </c:pt>
                <c:pt idx="16">
                  <c:v>2.2918305430588233</c:v>
                </c:pt>
                <c:pt idx="17">
                  <c:v>2.1645066239999995</c:v>
                </c:pt>
                <c:pt idx="18">
                  <c:v>2.0505852227368417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85BF-42B3-B523-DE8669D01932}"/>
            </c:ext>
          </c:extLst>
        </c:ser>
        <c:ser>
          <c:idx val="10"/>
          <c:order val="10"/>
          <c:tx>
            <c:strRef>
              <c:f>'a_r=0.5'!$AL$8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'a_r=0.5'!$AL$9:$AL$27</c:f>
              <c:numCache>
                <c:formatCode>0.000</c:formatCode>
                <c:ptCount val="19"/>
                <c:pt idx="0">
                  <c:v>94.637039615999996</c:v>
                </c:pt>
                <c:pt idx="1">
                  <c:v>47.318519807999998</c:v>
                </c:pt>
                <c:pt idx="2">
                  <c:v>31.545679871999997</c:v>
                </c:pt>
                <c:pt idx="3">
                  <c:v>23.659259903999999</c:v>
                </c:pt>
                <c:pt idx="4">
                  <c:v>18.927407923200001</c:v>
                </c:pt>
                <c:pt idx="5">
                  <c:v>15.772839935999999</c:v>
                </c:pt>
                <c:pt idx="6">
                  <c:v>13.519577088</c:v>
                </c:pt>
                <c:pt idx="7">
                  <c:v>11.829629951999999</c:v>
                </c:pt>
                <c:pt idx="8">
                  <c:v>10.515226624</c:v>
                </c:pt>
                <c:pt idx="9">
                  <c:v>9.4637039616000003</c:v>
                </c:pt>
                <c:pt idx="10">
                  <c:v>8.6033672378181816</c:v>
                </c:pt>
                <c:pt idx="11">
                  <c:v>7.8864199679999993</c:v>
                </c:pt>
                <c:pt idx="12">
                  <c:v>7.2797722781538461</c:v>
                </c:pt>
                <c:pt idx="13">
                  <c:v>6.7597885440000001</c:v>
                </c:pt>
                <c:pt idx="14">
                  <c:v>6.3091359743999993</c:v>
                </c:pt>
                <c:pt idx="15">
                  <c:v>5.9148149759999997</c:v>
                </c:pt>
                <c:pt idx="16">
                  <c:v>5.5668846832941172</c:v>
                </c:pt>
                <c:pt idx="17">
                  <c:v>5.2576133120000001</c:v>
                </c:pt>
                <c:pt idx="18">
                  <c:v>4.9808968218947367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85BF-42B3-B523-DE8669D01932}"/>
            </c:ext>
          </c:extLst>
        </c:ser>
        <c:ser>
          <c:idx val="11"/>
          <c:order val="11"/>
          <c:tx>
            <c:strRef>
              <c:f>'a_r=0.5'!$AQ$8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'a_r=0.5'!$AQ$9:$AQ$27</c:f>
              <c:numCache>
                <c:formatCode>0.000</c:formatCode>
                <c:ptCount val="19"/>
                <c:pt idx="0">
                  <c:v>1619.2546928497679</c:v>
                </c:pt>
                <c:pt idx="1">
                  <c:v>822.57981642488392</c:v>
                </c:pt>
                <c:pt idx="2">
                  <c:v>562.77817761658912</c:v>
                </c:pt>
                <c:pt idx="3">
                  <c:v>437.19484821244197</c:v>
                </c:pt>
                <c:pt idx="4">
                  <c:v>365.29884256995354</c:v>
                </c:pt>
                <c:pt idx="5">
                  <c:v>320.24649880829458</c:v>
                </c:pt>
                <c:pt idx="6">
                  <c:v>290.53339040710966</c:v>
                </c:pt>
                <c:pt idx="7">
                  <c:v>270.40730410622098</c:v>
                </c:pt>
                <c:pt idx="8">
                  <c:v>256.6725658721964</c:v>
                </c:pt>
                <c:pt idx="9">
                  <c:v>247.41177128497674</c:v>
                </c:pt>
                <c:pt idx="10">
                  <c:v>241.40475389543346</c:v>
                </c:pt>
                <c:pt idx="11">
                  <c:v>237.83806940414729</c:v>
                </c:pt>
                <c:pt idx="12">
                  <c:v>236.14856406536674</c:v>
                </c:pt>
                <c:pt idx="13">
                  <c:v>235.93398520355484</c:v>
                </c:pt>
                <c:pt idx="14">
                  <c:v>236.89934752331786</c:v>
                </c:pt>
                <c:pt idx="15">
                  <c:v>238.82341205311045</c:v>
                </c:pt>
                <c:pt idx="16">
                  <c:v>241.53699604998633</c:v>
                </c:pt>
                <c:pt idx="17">
                  <c:v>244.90851293609819</c:v>
                </c:pt>
                <c:pt idx="18">
                  <c:v>248.83407857104038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85BF-42B3-B523-DE8669D019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3919600"/>
        <c:axId val="100533140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'a_r=0.5'!$E$9</c15:sqref>
                        </c15:formulaRef>
                      </c:ext>
                    </c:extLst>
                    <c:strCache>
                      <c:ptCount val="1"/>
                      <c:pt idx="0">
                        <c:v>tр, мес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yVal>
                  <c:numRef>
                    <c:extLst>
                      <c:ext uri="{02D57815-91ED-43cb-92C2-25804820EDAC}">
                        <c15:formulaRef>
                          <c15:sqref>'a_r=0.5'!$E$10:$E$28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B-85BF-42B3-B523-DE8669D01932}"/>
                  </c:ext>
                </c:extLst>
              </c15:ser>
            </c15:filteredScatterSeries>
          </c:ext>
        </c:extLst>
      </c:scatterChart>
      <c:valAx>
        <c:axId val="1003919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t, </a:t>
                </a:r>
                <a:r>
                  <a:rPr lang="ru-RU" sz="1200"/>
                  <a:t>мес</a:t>
                </a:r>
              </a:p>
            </c:rich>
          </c:tx>
          <c:layout>
            <c:manualLayout>
              <c:xMode val="edge"/>
              <c:yMode val="edge"/>
              <c:x val="0.51027530324263393"/>
              <c:y val="0.896381624071251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5331408"/>
        <c:crosses val="autoZero"/>
        <c:crossBetween val="midCat"/>
      </c:valAx>
      <c:valAx>
        <c:axId val="100533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S,</a:t>
                </a:r>
                <a:r>
                  <a:rPr lang="en-US" sz="1200" baseline="0"/>
                  <a:t> </a:t>
                </a:r>
                <a:r>
                  <a:rPr lang="ru-RU" sz="1200" baseline="0"/>
                  <a:t>млн.руб</a:t>
                </a:r>
                <a:r>
                  <a:rPr lang="ru-RU" baseline="0"/>
                  <a:t>.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3919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latin typeface="Times New Roman" panose="02020603050405020304" pitchFamily="18" charset="0"/>
                <a:cs typeface="Times New Roman" panose="02020603050405020304" pitchFamily="18" charset="0"/>
              </a:rPr>
              <a:t>Определение рационального варианта возведения объекта</a:t>
            </a:r>
          </a:p>
        </c:rich>
      </c:tx>
      <c:layout>
        <c:manualLayout>
          <c:xMode val="edge"/>
          <c:yMode val="edge"/>
          <c:x val="0.27991273873416955"/>
          <c:y val="1.4620999743105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'a_r=0.5'!$F$10:$F$28</c:f>
              <c:numCache>
                <c:formatCode>0.000</c:formatCode>
                <c:ptCount val="19"/>
                <c:pt idx="0">
                  <c:v>1.9478799999999996</c:v>
                </c:pt>
                <c:pt idx="1">
                  <c:v>3.8957599999999992</c:v>
                </c:pt>
                <c:pt idx="2">
                  <c:v>5.8436399999999988</c:v>
                </c:pt>
                <c:pt idx="3">
                  <c:v>7.7915199999999984</c:v>
                </c:pt>
                <c:pt idx="4">
                  <c:v>9.7393999999999981</c:v>
                </c:pt>
                <c:pt idx="5">
                  <c:v>11.687279999999998</c:v>
                </c:pt>
                <c:pt idx="6">
                  <c:v>13.635159999999997</c:v>
                </c:pt>
                <c:pt idx="7">
                  <c:v>15.583039999999997</c:v>
                </c:pt>
                <c:pt idx="8">
                  <c:v>17.530919999999995</c:v>
                </c:pt>
                <c:pt idx="9">
                  <c:v>19.478799999999996</c:v>
                </c:pt>
                <c:pt idx="10">
                  <c:v>21.426679999999998</c:v>
                </c:pt>
                <c:pt idx="11">
                  <c:v>23.374559999999995</c:v>
                </c:pt>
                <c:pt idx="12">
                  <c:v>25.322439999999993</c:v>
                </c:pt>
                <c:pt idx="13">
                  <c:v>27.270319999999995</c:v>
                </c:pt>
                <c:pt idx="14">
                  <c:v>29.218199999999996</c:v>
                </c:pt>
                <c:pt idx="15">
                  <c:v>31.166079999999994</c:v>
                </c:pt>
                <c:pt idx="16">
                  <c:v>33.113959999999992</c:v>
                </c:pt>
                <c:pt idx="17">
                  <c:v>35.061839999999989</c:v>
                </c:pt>
                <c:pt idx="18">
                  <c:v>37.009719999999994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868-40AF-997F-8C18ECAD289C}"/>
            </c:ext>
          </c:extLst>
        </c:ser>
        <c:ser>
          <c:idx val="2"/>
          <c:order val="2"/>
          <c:tx>
            <c:strRef>
              <c:f>'a_r=0.5'!$J$7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'a_r=0.5'!$J$8:$J$26</c:f>
              <c:numCache>
                <c:formatCode>0.000</c:formatCode>
                <c:ptCount val="19"/>
                <c:pt idx="0">
                  <c:v>2.6095999999999999</c:v>
                </c:pt>
                <c:pt idx="1">
                  <c:v>5.2191999999999998</c:v>
                </c:pt>
                <c:pt idx="2">
                  <c:v>7.8287999999999993</c:v>
                </c:pt>
                <c:pt idx="3">
                  <c:v>10.4384</c:v>
                </c:pt>
                <c:pt idx="4">
                  <c:v>13.048</c:v>
                </c:pt>
                <c:pt idx="5">
                  <c:v>15.657599999999999</c:v>
                </c:pt>
                <c:pt idx="6">
                  <c:v>18.267199999999999</c:v>
                </c:pt>
                <c:pt idx="7">
                  <c:v>20.876799999999999</c:v>
                </c:pt>
                <c:pt idx="8">
                  <c:v>23.4864</c:v>
                </c:pt>
                <c:pt idx="9">
                  <c:v>26.096</c:v>
                </c:pt>
                <c:pt idx="10">
                  <c:v>28.7056</c:v>
                </c:pt>
                <c:pt idx="11">
                  <c:v>31.315199999999997</c:v>
                </c:pt>
                <c:pt idx="12">
                  <c:v>33.924799999999998</c:v>
                </c:pt>
                <c:pt idx="13">
                  <c:v>36.534399999999998</c:v>
                </c:pt>
                <c:pt idx="14">
                  <c:v>39.143999999999998</c:v>
                </c:pt>
                <c:pt idx="15">
                  <c:v>41.753599999999999</c:v>
                </c:pt>
                <c:pt idx="16">
                  <c:v>44.363199999999999</c:v>
                </c:pt>
                <c:pt idx="17">
                  <c:v>46.972799999999999</c:v>
                </c:pt>
                <c:pt idx="18">
                  <c:v>49.5824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868-40AF-997F-8C18ECAD289C}"/>
            </c:ext>
          </c:extLst>
        </c:ser>
        <c:ser>
          <c:idx val="3"/>
          <c:order val="3"/>
          <c:tx>
            <c:strRef>
              <c:f>'a_r=0.5'!$N$6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'a_r=0.5'!$N$7:$N$25</c:f>
              <c:numCache>
                <c:formatCode>0.000</c:formatCode>
                <c:ptCount val="19"/>
                <c:pt idx="0">
                  <c:v>4.0774999999999997</c:v>
                </c:pt>
                <c:pt idx="1">
                  <c:v>8.1549999999999994</c:v>
                </c:pt>
                <c:pt idx="2">
                  <c:v>12.232499999999998</c:v>
                </c:pt>
                <c:pt idx="3">
                  <c:v>16.309999999999999</c:v>
                </c:pt>
                <c:pt idx="4">
                  <c:v>20.387499999999999</c:v>
                </c:pt>
                <c:pt idx="5">
                  <c:v>24.464999999999996</c:v>
                </c:pt>
                <c:pt idx="6">
                  <c:v>28.542499999999997</c:v>
                </c:pt>
                <c:pt idx="7">
                  <c:v>32.619999999999997</c:v>
                </c:pt>
                <c:pt idx="8">
                  <c:v>36.697499999999998</c:v>
                </c:pt>
                <c:pt idx="9">
                  <c:v>40.774999999999999</c:v>
                </c:pt>
                <c:pt idx="10">
                  <c:v>44.852499999999999</c:v>
                </c:pt>
                <c:pt idx="11">
                  <c:v>48.929999999999993</c:v>
                </c:pt>
                <c:pt idx="12">
                  <c:v>53.007499999999993</c:v>
                </c:pt>
                <c:pt idx="13">
                  <c:v>57.084999999999994</c:v>
                </c:pt>
                <c:pt idx="14">
                  <c:v>61.162499999999994</c:v>
                </c:pt>
                <c:pt idx="15">
                  <c:v>65.239999999999995</c:v>
                </c:pt>
                <c:pt idx="16">
                  <c:v>69.317499999999995</c:v>
                </c:pt>
                <c:pt idx="17">
                  <c:v>73.394999999999996</c:v>
                </c:pt>
                <c:pt idx="18">
                  <c:v>77.472499999999997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868-40AF-997F-8C18ECAD289C}"/>
            </c:ext>
          </c:extLst>
        </c:ser>
        <c:ser>
          <c:idx val="4"/>
          <c:order val="4"/>
          <c:tx>
            <c:strRef>
              <c:f>'a_r=0.5'!$Q$7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'a_r=0.5'!$Q$8:$Q$26</c:f>
              <c:numCache>
                <c:formatCode>0.000</c:formatCode>
                <c:ptCount val="19"/>
                <c:pt idx="0">
                  <c:v>671.41408551724135</c:v>
                </c:pt>
                <c:pt idx="1">
                  <c:v>335.70704275862067</c:v>
                </c:pt>
                <c:pt idx="2">
                  <c:v>223.80469517241377</c:v>
                </c:pt>
                <c:pt idx="3">
                  <c:v>167.85352137931034</c:v>
                </c:pt>
                <c:pt idx="4">
                  <c:v>134.28281710344828</c:v>
                </c:pt>
                <c:pt idx="5">
                  <c:v>111.90234758620689</c:v>
                </c:pt>
                <c:pt idx="6">
                  <c:v>95.916297931034478</c:v>
                </c:pt>
                <c:pt idx="7">
                  <c:v>83.926760689655168</c:v>
                </c:pt>
                <c:pt idx="8">
                  <c:v>74.601565057471262</c:v>
                </c:pt>
                <c:pt idx="9">
                  <c:v>67.14140855172414</c:v>
                </c:pt>
                <c:pt idx="10">
                  <c:v>61.037644137931032</c:v>
                </c:pt>
                <c:pt idx="11">
                  <c:v>55.951173793103443</c:v>
                </c:pt>
                <c:pt idx="12">
                  <c:v>51.6472373474801</c:v>
                </c:pt>
                <c:pt idx="13">
                  <c:v>47.958148965517239</c:v>
                </c:pt>
                <c:pt idx="14">
                  <c:v>44.760939034482753</c:v>
                </c:pt>
                <c:pt idx="15">
                  <c:v>41.963380344827584</c:v>
                </c:pt>
                <c:pt idx="16">
                  <c:v>39.49494620689655</c:v>
                </c:pt>
                <c:pt idx="17">
                  <c:v>37.300782528735631</c:v>
                </c:pt>
                <c:pt idx="18">
                  <c:v>35.337583448275858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868-40AF-997F-8C18ECAD289C}"/>
            </c:ext>
          </c:extLst>
        </c:ser>
        <c:ser>
          <c:idx val="5"/>
          <c:order val="5"/>
          <c:tx>
            <c:strRef>
              <c:f>'a_r=0.5'!$T$8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'a_r=0.5'!$T$9:$T$27</c:f>
              <c:numCache>
                <c:formatCode>0.000</c:formatCode>
                <c:ptCount val="19"/>
                <c:pt idx="0">
                  <c:v>4.32</c:v>
                </c:pt>
                <c:pt idx="1">
                  <c:v>2.16</c:v>
                </c:pt>
                <c:pt idx="2">
                  <c:v>1.4400000000000002</c:v>
                </c:pt>
                <c:pt idx="3">
                  <c:v>1.08</c:v>
                </c:pt>
                <c:pt idx="4">
                  <c:v>0.8640000000000001</c:v>
                </c:pt>
                <c:pt idx="5">
                  <c:v>0.72000000000000008</c:v>
                </c:pt>
                <c:pt idx="6">
                  <c:v>0.61714285714285722</c:v>
                </c:pt>
                <c:pt idx="7">
                  <c:v>0.54</c:v>
                </c:pt>
                <c:pt idx="8">
                  <c:v>0.48000000000000004</c:v>
                </c:pt>
                <c:pt idx="9">
                  <c:v>0.43200000000000005</c:v>
                </c:pt>
                <c:pt idx="10">
                  <c:v>0.39272727272727276</c:v>
                </c:pt>
                <c:pt idx="11">
                  <c:v>0.36000000000000004</c:v>
                </c:pt>
                <c:pt idx="12">
                  <c:v>0.3323076923076923</c:v>
                </c:pt>
                <c:pt idx="13">
                  <c:v>0.30857142857142861</c:v>
                </c:pt>
                <c:pt idx="14">
                  <c:v>0.28800000000000003</c:v>
                </c:pt>
                <c:pt idx="15">
                  <c:v>0.27</c:v>
                </c:pt>
                <c:pt idx="16">
                  <c:v>0.25411764705882356</c:v>
                </c:pt>
                <c:pt idx="17">
                  <c:v>0.24000000000000002</c:v>
                </c:pt>
                <c:pt idx="18">
                  <c:v>0.22736842105263158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868-40AF-997F-8C18ECAD289C}"/>
            </c:ext>
          </c:extLst>
        </c:ser>
        <c:ser>
          <c:idx val="6"/>
          <c:order val="6"/>
          <c:tx>
            <c:strRef>
              <c:f>'a_r=0.5'!$W$16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'a_r=0.5'!$W$17:$W$35</c:f>
              <c:numCache>
                <c:formatCode>0.000</c:formatCode>
                <c:ptCount val="19"/>
                <c:pt idx="0">
                  <c:v>21.479551376458595</c:v>
                </c:pt>
                <c:pt idx="1">
                  <c:v>10.739775688229297</c:v>
                </c:pt>
                <c:pt idx="2">
                  <c:v>7.1598504588195313</c:v>
                </c:pt>
                <c:pt idx="3">
                  <c:v>5.3698878441146487</c:v>
                </c:pt>
                <c:pt idx="4">
                  <c:v>4.2959102752917193</c:v>
                </c:pt>
                <c:pt idx="5">
                  <c:v>3.5799252294097657</c:v>
                </c:pt>
                <c:pt idx="6">
                  <c:v>3.0685073394940852</c:v>
                </c:pt>
                <c:pt idx="7">
                  <c:v>2.6849439220573244</c:v>
                </c:pt>
                <c:pt idx="8">
                  <c:v>2.3866168196065107</c:v>
                </c:pt>
                <c:pt idx="9">
                  <c:v>2.1479551376458597</c:v>
                </c:pt>
                <c:pt idx="10">
                  <c:v>1.9526864887689632</c:v>
                </c:pt>
                <c:pt idx="11">
                  <c:v>1.7899626147048828</c:v>
                </c:pt>
                <c:pt idx="12">
                  <c:v>1.6522731828045072</c:v>
                </c:pt>
                <c:pt idx="13">
                  <c:v>1.5342536697470426</c:v>
                </c:pt>
                <c:pt idx="14">
                  <c:v>1.4319700917639062</c:v>
                </c:pt>
                <c:pt idx="15">
                  <c:v>1.3424719610286622</c:v>
                </c:pt>
                <c:pt idx="16">
                  <c:v>1.2635030221446233</c:v>
                </c:pt>
                <c:pt idx="17">
                  <c:v>1.1933084098032554</c:v>
                </c:pt>
                <c:pt idx="18">
                  <c:v>1.1305027040241367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868-40AF-997F-8C18ECAD289C}"/>
            </c:ext>
          </c:extLst>
        </c:ser>
        <c:ser>
          <c:idx val="7"/>
          <c:order val="7"/>
          <c:tx>
            <c:strRef>
              <c:f>'a_r=0.5'!$AC$8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'a_r=0.5'!$AC$9:$AC$27</c:f>
              <c:numCache>
                <c:formatCode>0.000</c:formatCode>
                <c:ptCount val="19"/>
                <c:pt idx="0">
                  <c:v>457.62711864406782</c:v>
                </c:pt>
                <c:pt idx="1">
                  <c:v>228.81355932203391</c:v>
                </c:pt>
                <c:pt idx="2">
                  <c:v>152.54237288135593</c:v>
                </c:pt>
                <c:pt idx="3">
                  <c:v>114.40677966101696</c:v>
                </c:pt>
                <c:pt idx="4">
                  <c:v>91.525423728813564</c:v>
                </c:pt>
                <c:pt idx="5">
                  <c:v>76.271186440677965</c:v>
                </c:pt>
                <c:pt idx="6">
                  <c:v>65.375302663438262</c:v>
                </c:pt>
                <c:pt idx="7">
                  <c:v>57.203389830508478</c:v>
                </c:pt>
                <c:pt idx="8">
                  <c:v>50.847457627118644</c:v>
                </c:pt>
                <c:pt idx="9">
                  <c:v>45.762711864406782</c:v>
                </c:pt>
                <c:pt idx="10">
                  <c:v>41.602465331278893</c:v>
                </c:pt>
                <c:pt idx="11">
                  <c:v>38.135593220338983</c:v>
                </c:pt>
                <c:pt idx="12">
                  <c:v>35.202086049543681</c:v>
                </c:pt>
                <c:pt idx="13">
                  <c:v>32.687651331719131</c:v>
                </c:pt>
                <c:pt idx="14">
                  <c:v>30.508474576271187</c:v>
                </c:pt>
                <c:pt idx="15">
                  <c:v>28.601694915254239</c:v>
                </c:pt>
                <c:pt idx="16">
                  <c:v>26.919242273180458</c:v>
                </c:pt>
                <c:pt idx="17">
                  <c:v>25.423728813559322</c:v>
                </c:pt>
                <c:pt idx="18">
                  <c:v>24.085637823371989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1868-40AF-997F-8C18ECAD289C}"/>
            </c:ext>
          </c:extLst>
        </c:ser>
        <c:ser>
          <c:idx val="8"/>
          <c:order val="8"/>
          <c:tx>
            <c:strRef>
              <c:f>'a_r=0.5'!$AF$12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'a_r=0.5'!$AF$13:$AF$31</c:f>
              <c:numCache>
                <c:formatCode>0.000</c:formatCode>
                <c:ptCount val="19"/>
                <c:pt idx="0">
                  <c:v>322.18079846399991</c:v>
                </c:pt>
                <c:pt idx="1">
                  <c:v>161.09039923199995</c:v>
                </c:pt>
                <c:pt idx="2">
                  <c:v>107.39359948799996</c:v>
                </c:pt>
                <c:pt idx="3">
                  <c:v>80.545199615999977</c:v>
                </c:pt>
                <c:pt idx="4">
                  <c:v>64.436159692799976</c:v>
                </c:pt>
                <c:pt idx="5">
                  <c:v>53.696799743999982</c:v>
                </c:pt>
                <c:pt idx="6">
                  <c:v>46.025828351999984</c:v>
                </c:pt>
                <c:pt idx="7">
                  <c:v>40.272599807999988</c:v>
                </c:pt>
                <c:pt idx="8">
                  <c:v>35.79786649599999</c:v>
                </c:pt>
                <c:pt idx="9">
                  <c:v>32.218079846399988</c:v>
                </c:pt>
                <c:pt idx="10">
                  <c:v>29.289163496727266</c:v>
                </c:pt>
                <c:pt idx="11">
                  <c:v>26.848399871999991</c:v>
                </c:pt>
                <c:pt idx="12">
                  <c:v>24.783138343384607</c:v>
                </c:pt>
                <c:pt idx="13">
                  <c:v>23.012914175999992</c:v>
                </c:pt>
                <c:pt idx="14">
                  <c:v>21.478719897599994</c:v>
                </c:pt>
                <c:pt idx="15">
                  <c:v>20.136299903999994</c:v>
                </c:pt>
                <c:pt idx="16">
                  <c:v>18.951811674352935</c:v>
                </c:pt>
                <c:pt idx="17">
                  <c:v>17.898933247999995</c:v>
                </c:pt>
                <c:pt idx="18">
                  <c:v>16.956884129684205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1868-40AF-997F-8C18ECAD289C}"/>
            </c:ext>
          </c:extLst>
        </c:ser>
        <c:ser>
          <c:idx val="9"/>
          <c:order val="9"/>
          <c:tx>
            <c:strRef>
              <c:f>'a_r=0.5'!$AI$8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'a_r=0.5'!$AI$9:$AI$27</c:f>
              <c:numCache>
                <c:formatCode>0.000</c:formatCode>
                <c:ptCount val="19"/>
                <c:pt idx="0">
                  <c:v>38.961119231999994</c:v>
                </c:pt>
                <c:pt idx="1">
                  <c:v>19.480559615999997</c:v>
                </c:pt>
                <c:pt idx="2">
                  <c:v>12.987039743999999</c:v>
                </c:pt>
                <c:pt idx="3">
                  <c:v>9.7402798079999986</c:v>
                </c:pt>
                <c:pt idx="4">
                  <c:v>7.7922238463999989</c:v>
                </c:pt>
                <c:pt idx="5">
                  <c:v>6.4935198719999994</c:v>
                </c:pt>
                <c:pt idx="6">
                  <c:v>5.5658741759999995</c:v>
                </c:pt>
                <c:pt idx="7">
                  <c:v>4.8701399039999993</c:v>
                </c:pt>
                <c:pt idx="8">
                  <c:v>4.329013247999999</c:v>
                </c:pt>
                <c:pt idx="9">
                  <c:v>3.8961119231999994</c:v>
                </c:pt>
                <c:pt idx="10">
                  <c:v>3.5419199301818178</c:v>
                </c:pt>
                <c:pt idx="11">
                  <c:v>3.2467599359999997</c:v>
                </c:pt>
                <c:pt idx="12">
                  <c:v>2.9970091716923073</c:v>
                </c:pt>
                <c:pt idx="13">
                  <c:v>2.7829370879999997</c:v>
                </c:pt>
                <c:pt idx="14">
                  <c:v>2.5974079487999995</c:v>
                </c:pt>
                <c:pt idx="15">
                  <c:v>2.4350699519999996</c:v>
                </c:pt>
                <c:pt idx="16">
                  <c:v>2.2918305430588233</c:v>
                </c:pt>
                <c:pt idx="17">
                  <c:v>2.1645066239999995</c:v>
                </c:pt>
                <c:pt idx="18">
                  <c:v>2.0505852227368417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1868-40AF-997F-8C18ECAD289C}"/>
            </c:ext>
          </c:extLst>
        </c:ser>
        <c:ser>
          <c:idx val="10"/>
          <c:order val="10"/>
          <c:tx>
            <c:strRef>
              <c:f>'a_r=0.5'!$AL$8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'a_r=0.5'!$AL$9:$AL$27</c:f>
              <c:numCache>
                <c:formatCode>0.000</c:formatCode>
                <c:ptCount val="19"/>
                <c:pt idx="0">
                  <c:v>94.637039615999996</c:v>
                </c:pt>
                <c:pt idx="1">
                  <c:v>47.318519807999998</c:v>
                </c:pt>
                <c:pt idx="2">
                  <c:v>31.545679871999997</c:v>
                </c:pt>
                <c:pt idx="3">
                  <c:v>23.659259903999999</c:v>
                </c:pt>
                <c:pt idx="4">
                  <c:v>18.927407923200001</c:v>
                </c:pt>
                <c:pt idx="5">
                  <c:v>15.772839935999999</c:v>
                </c:pt>
                <c:pt idx="6">
                  <c:v>13.519577088</c:v>
                </c:pt>
                <c:pt idx="7">
                  <c:v>11.829629951999999</c:v>
                </c:pt>
                <c:pt idx="8">
                  <c:v>10.515226624</c:v>
                </c:pt>
                <c:pt idx="9">
                  <c:v>9.4637039616000003</c:v>
                </c:pt>
                <c:pt idx="10">
                  <c:v>8.6033672378181816</c:v>
                </c:pt>
                <c:pt idx="11">
                  <c:v>7.8864199679999993</c:v>
                </c:pt>
                <c:pt idx="12">
                  <c:v>7.2797722781538461</c:v>
                </c:pt>
                <c:pt idx="13">
                  <c:v>6.7597885440000001</c:v>
                </c:pt>
                <c:pt idx="14">
                  <c:v>6.3091359743999993</c:v>
                </c:pt>
                <c:pt idx="15">
                  <c:v>5.9148149759999997</c:v>
                </c:pt>
                <c:pt idx="16">
                  <c:v>5.5668846832941172</c:v>
                </c:pt>
                <c:pt idx="17">
                  <c:v>5.2576133120000001</c:v>
                </c:pt>
                <c:pt idx="18">
                  <c:v>4.9808968218947367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1868-40AF-997F-8C18ECAD289C}"/>
            </c:ext>
          </c:extLst>
        </c:ser>
        <c:ser>
          <c:idx val="11"/>
          <c:order val="11"/>
          <c:tx>
            <c:strRef>
              <c:f>'a_r=0.5'!$AQ$8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'a_r=0.5'!$AQ$9:$AQ$27</c:f>
              <c:numCache>
                <c:formatCode>0.000</c:formatCode>
                <c:ptCount val="19"/>
                <c:pt idx="0">
                  <c:v>1619.2546928497679</c:v>
                </c:pt>
                <c:pt idx="1">
                  <c:v>822.57981642488392</c:v>
                </c:pt>
                <c:pt idx="2">
                  <c:v>562.77817761658912</c:v>
                </c:pt>
                <c:pt idx="3">
                  <c:v>437.19484821244197</c:v>
                </c:pt>
                <c:pt idx="4">
                  <c:v>365.29884256995354</c:v>
                </c:pt>
                <c:pt idx="5">
                  <c:v>320.24649880829458</c:v>
                </c:pt>
                <c:pt idx="6">
                  <c:v>290.53339040710966</c:v>
                </c:pt>
                <c:pt idx="7">
                  <c:v>270.40730410622098</c:v>
                </c:pt>
                <c:pt idx="8">
                  <c:v>256.6725658721964</c:v>
                </c:pt>
                <c:pt idx="9">
                  <c:v>247.41177128497674</c:v>
                </c:pt>
                <c:pt idx="10">
                  <c:v>241.40475389543346</c:v>
                </c:pt>
                <c:pt idx="11">
                  <c:v>237.83806940414729</c:v>
                </c:pt>
                <c:pt idx="12">
                  <c:v>236.14856406536674</c:v>
                </c:pt>
                <c:pt idx="13">
                  <c:v>235.93398520355484</c:v>
                </c:pt>
                <c:pt idx="14">
                  <c:v>236.89934752331786</c:v>
                </c:pt>
                <c:pt idx="15">
                  <c:v>238.82341205311045</c:v>
                </c:pt>
                <c:pt idx="16">
                  <c:v>241.53699604998633</c:v>
                </c:pt>
                <c:pt idx="17">
                  <c:v>244.90851293609819</c:v>
                </c:pt>
                <c:pt idx="18">
                  <c:v>248.83407857104038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1868-40AF-997F-8C18ECAD28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3919600"/>
        <c:axId val="100533140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'a_r=0.5'!$E$9</c15:sqref>
                        </c15:formulaRef>
                      </c:ext>
                    </c:extLst>
                    <c:strCache>
                      <c:ptCount val="1"/>
                      <c:pt idx="0">
                        <c:v>tр, мес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yVal>
                  <c:numRef>
                    <c:extLst>
                      <c:ext uri="{02D57815-91ED-43cb-92C2-25804820EDAC}">
                        <c15:formulaRef>
                          <c15:sqref>'a_r=0.5'!$E$10:$E$28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B-1868-40AF-997F-8C18ECAD289C}"/>
                  </c:ext>
                </c:extLst>
              </c15:ser>
            </c15:filteredScatterSeries>
          </c:ext>
        </c:extLst>
      </c:scatterChart>
      <c:valAx>
        <c:axId val="1003919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t, </a:t>
                </a:r>
                <a:r>
                  <a:rPr lang="ru-RU" sz="1200"/>
                  <a:t>мес</a:t>
                </a:r>
              </a:p>
            </c:rich>
          </c:tx>
          <c:layout>
            <c:manualLayout>
              <c:xMode val="edge"/>
              <c:yMode val="edge"/>
              <c:x val="0.51027530324263393"/>
              <c:y val="0.896381624071251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5331408"/>
        <c:crosses val="autoZero"/>
        <c:crossBetween val="midCat"/>
      </c:valAx>
      <c:valAx>
        <c:axId val="100533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S,</a:t>
                </a:r>
                <a:r>
                  <a:rPr lang="en-US" sz="1200" baseline="0"/>
                  <a:t> </a:t>
                </a:r>
                <a:r>
                  <a:rPr lang="ru-RU" sz="1200" baseline="0"/>
                  <a:t>млн.руб</a:t>
                </a:r>
                <a:r>
                  <a:rPr lang="ru-RU" baseline="0"/>
                  <a:t>.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3919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latin typeface="Times New Roman" panose="02020603050405020304" pitchFamily="18" charset="0"/>
                <a:cs typeface="Times New Roman" panose="02020603050405020304" pitchFamily="18" charset="0"/>
              </a:rPr>
              <a:t>Определение рационального варианта возведения объекта</a:t>
            </a:r>
          </a:p>
        </c:rich>
      </c:tx>
      <c:layout>
        <c:manualLayout>
          <c:xMode val="edge"/>
          <c:yMode val="edge"/>
          <c:x val="0.27991273873416955"/>
          <c:y val="1.4620999743105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'a_r=0.5'!$F$10:$F$28</c:f>
              <c:numCache>
                <c:formatCode>0.000</c:formatCode>
                <c:ptCount val="19"/>
                <c:pt idx="0">
                  <c:v>1.9478799999999996</c:v>
                </c:pt>
                <c:pt idx="1">
                  <c:v>3.8957599999999992</c:v>
                </c:pt>
                <c:pt idx="2">
                  <c:v>5.8436399999999988</c:v>
                </c:pt>
                <c:pt idx="3">
                  <c:v>7.7915199999999984</c:v>
                </c:pt>
                <c:pt idx="4">
                  <c:v>9.7393999999999981</c:v>
                </c:pt>
                <c:pt idx="5">
                  <c:v>11.687279999999998</c:v>
                </c:pt>
                <c:pt idx="6">
                  <c:v>13.635159999999997</c:v>
                </c:pt>
                <c:pt idx="7">
                  <c:v>15.583039999999997</c:v>
                </c:pt>
                <c:pt idx="8">
                  <c:v>17.530919999999995</c:v>
                </c:pt>
                <c:pt idx="9">
                  <c:v>19.478799999999996</c:v>
                </c:pt>
                <c:pt idx="10">
                  <c:v>21.426679999999998</c:v>
                </c:pt>
                <c:pt idx="11">
                  <c:v>23.374559999999995</c:v>
                </c:pt>
                <c:pt idx="12">
                  <c:v>25.322439999999993</c:v>
                </c:pt>
                <c:pt idx="13">
                  <c:v>27.270319999999995</c:v>
                </c:pt>
                <c:pt idx="14">
                  <c:v>29.218199999999996</c:v>
                </c:pt>
                <c:pt idx="15">
                  <c:v>31.166079999999994</c:v>
                </c:pt>
                <c:pt idx="16">
                  <c:v>33.113959999999992</c:v>
                </c:pt>
                <c:pt idx="17">
                  <c:v>35.061839999999989</c:v>
                </c:pt>
                <c:pt idx="18">
                  <c:v>37.009719999999994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41C-46C4-88B3-46AF5C0003F7}"/>
            </c:ext>
          </c:extLst>
        </c:ser>
        <c:ser>
          <c:idx val="2"/>
          <c:order val="2"/>
          <c:tx>
            <c:strRef>
              <c:f>'a_r=0.5'!$J$7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'a_r=0.5'!$J$8:$J$26</c:f>
              <c:numCache>
                <c:formatCode>0.000</c:formatCode>
                <c:ptCount val="19"/>
                <c:pt idx="0">
                  <c:v>2.6095999999999999</c:v>
                </c:pt>
                <c:pt idx="1">
                  <c:v>5.2191999999999998</c:v>
                </c:pt>
                <c:pt idx="2">
                  <c:v>7.8287999999999993</c:v>
                </c:pt>
                <c:pt idx="3">
                  <c:v>10.4384</c:v>
                </c:pt>
                <c:pt idx="4">
                  <c:v>13.048</c:v>
                </c:pt>
                <c:pt idx="5">
                  <c:v>15.657599999999999</c:v>
                </c:pt>
                <c:pt idx="6">
                  <c:v>18.267199999999999</c:v>
                </c:pt>
                <c:pt idx="7">
                  <c:v>20.876799999999999</c:v>
                </c:pt>
                <c:pt idx="8">
                  <c:v>23.4864</c:v>
                </c:pt>
                <c:pt idx="9">
                  <c:v>26.096</c:v>
                </c:pt>
                <c:pt idx="10">
                  <c:v>28.7056</c:v>
                </c:pt>
                <c:pt idx="11">
                  <c:v>31.315199999999997</c:v>
                </c:pt>
                <c:pt idx="12">
                  <c:v>33.924799999999998</c:v>
                </c:pt>
                <c:pt idx="13">
                  <c:v>36.534399999999998</c:v>
                </c:pt>
                <c:pt idx="14">
                  <c:v>39.143999999999998</c:v>
                </c:pt>
                <c:pt idx="15">
                  <c:v>41.753599999999999</c:v>
                </c:pt>
                <c:pt idx="16">
                  <c:v>44.363199999999999</c:v>
                </c:pt>
                <c:pt idx="17">
                  <c:v>46.972799999999999</c:v>
                </c:pt>
                <c:pt idx="18">
                  <c:v>49.5824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41C-46C4-88B3-46AF5C0003F7}"/>
            </c:ext>
          </c:extLst>
        </c:ser>
        <c:ser>
          <c:idx val="3"/>
          <c:order val="3"/>
          <c:tx>
            <c:strRef>
              <c:f>'a_r=0.5'!$N$6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'a_r=0.5'!$N$7:$N$25</c:f>
              <c:numCache>
                <c:formatCode>0.000</c:formatCode>
                <c:ptCount val="19"/>
                <c:pt idx="0">
                  <c:v>4.0774999999999997</c:v>
                </c:pt>
                <c:pt idx="1">
                  <c:v>8.1549999999999994</c:v>
                </c:pt>
                <c:pt idx="2">
                  <c:v>12.232499999999998</c:v>
                </c:pt>
                <c:pt idx="3">
                  <c:v>16.309999999999999</c:v>
                </c:pt>
                <c:pt idx="4">
                  <c:v>20.387499999999999</c:v>
                </c:pt>
                <c:pt idx="5">
                  <c:v>24.464999999999996</c:v>
                </c:pt>
                <c:pt idx="6">
                  <c:v>28.542499999999997</c:v>
                </c:pt>
                <c:pt idx="7">
                  <c:v>32.619999999999997</c:v>
                </c:pt>
                <c:pt idx="8">
                  <c:v>36.697499999999998</c:v>
                </c:pt>
                <c:pt idx="9">
                  <c:v>40.774999999999999</c:v>
                </c:pt>
                <c:pt idx="10">
                  <c:v>44.852499999999999</c:v>
                </c:pt>
                <c:pt idx="11">
                  <c:v>48.929999999999993</c:v>
                </c:pt>
                <c:pt idx="12">
                  <c:v>53.007499999999993</c:v>
                </c:pt>
                <c:pt idx="13">
                  <c:v>57.084999999999994</c:v>
                </c:pt>
                <c:pt idx="14">
                  <c:v>61.162499999999994</c:v>
                </c:pt>
                <c:pt idx="15">
                  <c:v>65.239999999999995</c:v>
                </c:pt>
                <c:pt idx="16">
                  <c:v>69.317499999999995</c:v>
                </c:pt>
                <c:pt idx="17">
                  <c:v>73.394999999999996</c:v>
                </c:pt>
                <c:pt idx="18">
                  <c:v>77.472499999999997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41C-46C4-88B3-46AF5C0003F7}"/>
            </c:ext>
          </c:extLst>
        </c:ser>
        <c:ser>
          <c:idx val="4"/>
          <c:order val="4"/>
          <c:tx>
            <c:strRef>
              <c:f>'a_r=0.5'!$Q$7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'a_r=0.5'!$Q$8:$Q$26</c:f>
              <c:numCache>
                <c:formatCode>0.000</c:formatCode>
                <c:ptCount val="19"/>
                <c:pt idx="0">
                  <c:v>671.41408551724135</c:v>
                </c:pt>
                <c:pt idx="1">
                  <c:v>335.70704275862067</c:v>
                </c:pt>
                <c:pt idx="2">
                  <c:v>223.80469517241377</c:v>
                </c:pt>
                <c:pt idx="3">
                  <c:v>167.85352137931034</c:v>
                </c:pt>
                <c:pt idx="4">
                  <c:v>134.28281710344828</c:v>
                </c:pt>
                <c:pt idx="5">
                  <c:v>111.90234758620689</c:v>
                </c:pt>
                <c:pt idx="6">
                  <c:v>95.916297931034478</c:v>
                </c:pt>
                <c:pt idx="7">
                  <c:v>83.926760689655168</c:v>
                </c:pt>
                <c:pt idx="8">
                  <c:v>74.601565057471262</c:v>
                </c:pt>
                <c:pt idx="9">
                  <c:v>67.14140855172414</c:v>
                </c:pt>
                <c:pt idx="10">
                  <c:v>61.037644137931032</c:v>
                </c:pt>
                <c:pt idx="11">
                  <c:v>55.951173793103443</c:v>
                </c:pt>
                <c:pt idx="12">
                  <c:v>51.6472373474801</c:v>
                </c:pt>
                <c:pt idx="13">
                  <c:v>47.958148965517239</c:v>
                </c:pt>
                <c:pt idx="14">
                  <c:v>44.760939034482753</c:v>
                </c:pt>
                <c:pt idx="15">
                  <c:v>41.963380344827584</c:v>
                </c:pt>
                <c:pt idx="16">
                  <c:v>39.49494620689655</c:v>
                </c:pt>
                <c:pt idx="17">
                  <c:v>37.300782528735631</c:v>
                </c:pt>
                <c:pt idx="18">
                  <c:v>35.337583448275858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41C-46C4-88B3-46AF5C0003F7}"/>
            </c:ext>
          </c:extLst>
        </c:ser>
        <c:ser>
          <c:idx val="5"/>
          <c:order val="5"/>
          <c:tx>
            <c:strRef>
              <c:f>'a_r=0.5'!$T$8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'a_r=0.5'!$T$9:$T$27</c:f>
              <c:numCache>
                <c:formatCode>0.000</c:formatCode>
                <c:ptCount val="19"/>
                <c:pt idx="0">
                  <c:v>4.32</c:v>
                </c:pt>
                <c:pt idx="1">
                  <c:v>2.16</c:v>
                </c:pt>
                <c:pt idx="2">
                  <c:v>1.4400000000000002</c:v>
                </c:pt>
                <c:pt idx="3">
                  <c:v>1.08</c:v>
                </c:pt>
                <c:pt idx="4">
                  <c:v>0.8640000000000001</c:v>
                </c:pt>
                <c:pt idx="5">
                  <c:v>0.72000000000000008</c:v>
                </c:pt>
                <c:pt idx="6">
                  <c:v>0.61714285714285722</c:v>
                </c:pt>
                <c:pt idx="7">
                  <c:v>0.54</c:v>
                </c:pt>
                <c:pt idx="8">
                  <c:v>0.48000000000000004</c:v>
                </c:pt>
                <c:pt idx="9">
                  <c:v>0.43200000000000005</c:v>
                </c:pt>
                <c:pt idx="10">
                  <c:v>0.39272727272727276</c:v>
                </c:pt>
                <c:pt idx="11">
                  <c:v>0.36000000000000004</c:v>
                </c:pt>
                <c:pt idx="12">
                  <c:v>0.3323076923076923</c:v>
                </c:pt>
                <c:pt idx="13">
                  <c:v>0.30857142857142861</c:v>
                </c:pt>
                <c:pt idx="14">
                  <c:v>0.28800000000000003</c:v>
                </c:pt>
                <c:pt idx="15">
                  <c:v>0.27</c:v>
                </c:pt>
                <c:pt idx="16">
                  <c:v>0.25411764705882356</c:v>
                </c:pt>
                <c:pt idx="17">
                  <c:v>0.24000000000000002</c:v>
                </c:pt>
                <c:pt idx="18">
                  <c:v>0.22736842105263158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41C-46C4-88B3-46AF5C0003F7}"/>
            </c:ext>
          </c:extLst>
        </c:ser>
        <c:ser>
          <c:idx val="6"/>
          <c:order val="6"/>
          <c:tx>
            <c:strRef>
              <c:f>'a_r=0.5'!$W$16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'a_r=0.5'!$W$17:$W$35</c:f>
              <c:numCache>
                <c:formatCode>0.000</c:formatCode>
                <c:ptCount val="19"/>
                <c:pt idx="0">
                  <c:v>21.479551376458595</c:v>
                </c:pt>
                <c:pt idx="1">
                  <c:v>10.739775688229297</c:v>
                </c:pt>
                <c:pt idx="2">
                  <c:v>7.1598504588195313</c:v>
                </c:pt>
                <c:pt idx="3">
                  <c:v>5.3698878441146487</c:v>
                </c:pt>
                <c:pt idx="4">
                  <c:v>4.2959102752917193</c:v>
                </c:pt>
                <c:pt idx="5">
                  <c:v>3.5799252294097657</c:v>
                </c:pt>
                <c:pt idx="6">
                  <c:v>3.0685073394940852</c:v>
                </c:pt>
                <c:pt idx="7">
                  <c:v>2.6849439220573244</c:v>
                </c:pt>
                <c:pt idx="8">
                  <c:v>2.3866168196065107</c:v>
                </c:pt>
                <c:pt idx="9">
                  <c:v>2.1479551376458597</c:v>
                </c:pt>
                <c:pt idx="10">
                  <c:v>1.9526864887689632</c:v>
                </c:pt>
                <c:pt idx="11">
                  <c:v>1.7899626147048828</c:v>
                </c:pt>
                <c:pt idx="12">
                  <c:v>1.6522731828045072</c:v>
                </c:pt>
                <c:pt idx="13">
                  <c:v>1.5342536697470426</c:v>
                </c:pt>
                <c:pt idx="14">
                  <c:v>1.4319700917639062</c:v>
                </c:pt>
                <c:pt idx="15">
                  <c:v>1.3424719610286622</c:v>
                </c:pt>
                <c:pt idx="16">
                  <c:v>1.2635030221446233</c:v>
                </c:pt>
                <c:pt idx="17">
                  <c:v>1.1933084098032554</c:v>
                </c:pt>
                <c:pt idx="18">
                  <c:v>1.1305027040241367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41C-46C4-88B3-46AF5C0003F7}"/>
            </c:ext>
          </c:extLst>
        </c:ser>
        <c:ser>
          <c:idx val="7"/>
          <c:order val="7"/>
          <c:tx>
            <c:strRef>
              <c:f>'a_r=0.5'!$AC$8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'a_r=0.5'!$AC$9:$AC$27</c:f>
              <c:numCache>
                <c:formatCode>0.000</c:formatCode>
                <c:ptCount val="19"/>
                <c:pt idx="0">
                  <c:v>457.62711864406782</c:v>
                </c:pt>
                <c:pt idx="1">
                  <c:v>228.81355932203391</c:v>
                </c:pt>
                <c:pt idx="2">
                  <c:v>152.54237288135593</c:v>
                </c:pt>
                <c:pt idx="3">
                  <c:v>114.40677966101696</c:v>
                </c:pt>
                <c:pt idx="4">
                  <c:v>91.525423728813564</c:v>
                </c:pt>
                <c:pt idx="5">
                  <c:v>76.271186440677965</c:v>
                </c:pt>
                <c:pt idx="6">
                  <c:v>65.375302663438262</c:v>
                </c:pt>
                <c:pt idx="7">
                  <c:v>57.203389830508478</c:v>
                </c:pt>
                <c:pt idx="8">
                  <c:v>50.847457627118644</c:v>
                </c:pt>
                <c:pt idx="9">
                  <c:v>45.762711864406782</c:v>
                </c:pt>
                <c:pt idx="10">
                  <c:v>41.602465331278893</c:v>
                </c:pt>
                <c:pt idx="11">
                  <c:v>38.135593220338983</c:v>
                </c:pt>
                <c:pt idx="12">
                  <c:v>35.202086049543681</c:v>
                </c:pt>
                <c:pt idx="13">
                  <c:v>32.687651331719131</c:v>
                </c:pt>
                <c:pt idx="14">
                  <c:v>30.508474576271187</c:v>
                </c:pt>
                <c:pt idx="15">
                  <c:v>28.601694915254239</c:v>
                </c:pt>
                <c:pt idx="16">
                  <c:v>26.919242273180458</c:v>
                </c:pt>
                <c:pt idx="17">
                  <c:v>25.423728813559322</c:v>
                </c:pt>
                <c:pt idx="18">
                  <c:v>24.085637823371989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41C-46C4-88B3-46AF5C0003F7}"/>
            </c:ext>
          </c:extLst>
        </c:ser>
        <c:ser>
          <c:idx val="8"/>
          <c:order val="8"/>
          <c:tx>
            <c:strRef>
              <c:f>'a_r=0.5'!$AF$12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'a_r=0.5'!$AF$13:$AF$31</c:f>
              <c:numCache>
                <c:formatCode>0.000</c:formatCode>
                <c:ptCount val="19"/>
                <c:pt idx="0">
                  <c:v>322.18079846399991</c:v>
                </c:pt>
                <c:pt idx="1">
                  <c:v>161.09039923199995</c:v>
                </c:pt>
                <c:pt idx="2">
                  <c:v>107.39359948799996</c:v>
                </c:pt>
                <c:pt idx="3">
                  <c:v>80.545199615999977</c:v>
                </c:pt>
                <c:pt idx="4">
                  <c:v>64.436159692799976</c:v>
                </c:pt>
                <c:pt idx="5">
                  <c:v>53.696799743999982</c:v>
                </c:pt>
                <c:pt idx="6">
                  <c:v>46.025828351999984</c:v>
                </c:pt>
                <c:pt idx="7">
                  <c:v>40.272599807999988</c:v>
                </c:pt>
                <c:pt idx="8">
                  <c:v>35.79786649599999</c:v>
                </c:pt>
                <c:pt idx="9">
                  <c:v>32.218079846399988</c:v>
                </c:pt>
                <c:pt idx="10">
                  <c:v>29.289163496727266</c:v>
                </c:pt>
                <c:pt idx="11">
                  <c:v>26.848399871999991</c:v>
                </c:pt>
                <c:pt idx="12">
                  <c:v>24.783138343384607</c:v>
                </c:pt>
                <c:pt idx="13">
                  <c:v>23.012914175999992</c:v>
                </c:pt>
                <c:pt idx="14">
                  <c:v>21.478719897599994</c:v>
                </c:pt>
                <c:pt idx="15">
                  <c:v>20.136299903999994</c:v>
                </c:pt>
                <c:pt idx="16">
                  <c:v>18.951811674352935</c:v>
                </c:pt>
                <c:pt idx="17">
                  <c:v>17.898933247999995</c:v>
                </c:pt>
                <c:pt idx="18">
                  <c:v>16.956884129684205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41C-46C4-88B3-46AF5C0003F7}"/>
            </c:ext>
          </c:extLst>
        </c:ser>
        <c:ser>
          <c:idx val="9"/>
          <c:order val="9"/>
          <c:tx>
            <c:strRef>
              <c:f>'a_r=0.5'!$AI$8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'a_r=0.5'!$AI$9:$AI$27</c:f>
              <c:numCache>
                <c:formatCode>0.000</c:formatCode>
                <c:ptCount val="19"/>
                <c:pt idx="0">
                  <c:v>38.961119231999994</c:v>
                </c:pt>
                <c:pt idx="1">
                  <c:v>19.480559615999997</c:v>
                </c:pt>
                <c:pt idx="2">
                  <c:v>12.987039743999999</c:v>
                </c:pt>
                <c:pt idx="3">
                  <c:v>9.7402798079999986</c:v>
                </c:pt>
                <c:pt idx="4">
                  <c:v>7.7922238463999989</c:v>
                </c:pt>
                <c:pt idx="5">
                  <c:v>6.4935198719999994</c:v>
                </c:pt>
                <c:pt idx="6">
                  <c:v>5.5658741759999995</c:v>
                </c:pt>
                <c:pt idx="7">
                  <c:v>4.8701399039999993</c:v>
                </c:pt>
                <c:pt idx="8">
                  <c:v>4.329013247999999</c:v>
                </c:pt>
                <c:pt idx="9">
                  <c:v>3.8961119231999994</c:v>
                </c:pt>
                <c:pt idx="10">
                  <c:v>3.5419199301818178</c:v>
                </c:pt>
                <c:pt idx="11">
                  <c:v>3.2467599359999997</c:v>
                </c:pt>
                <c:pt idx="12">
                  <c:v>2.9970091716923073</c:v>
                </c:pt>
                <c:pt idx="13">
                  <c:v>2.7829370879999997</c:v>
                </c:pt>
                <c:pt idx="14">
                  <c:v>2.5974079487999995</c:v>
                </c:pt>
                <c:pt idx="15">
                  <c:v>2.4350699519999996</c:v>
                </c:pt>
                <c:pt idx="16">
                  <c:v>2.2918305430588233</c:v>
                </c:pt>
                <c:pt idx="17">
                  <c:v>2.1645066239999995</c:v>
                </c:pt>
                <c:pt idx="18">
                  <c:v>2.0505852227368417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441C-46C4-88B3-46AF5C0003F7}"/>
            </c:ext>
          </c:extLst>
        </c:ser>
        <c:ser>
          <c:idx val="10"/>
          <c:order val="10"/>
          <c:tx>
            <c:strRef>
              <c:f>'a_r=0.5'!$AL$8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'a_r=0.5'!$AL$9:$AL$27</c:f>
              <c:numCache>
                <c:formatCode>0.000</c:formatCode>
                <c:ptCount val="19"/>
                <c:pt idx="0">
                  <c:v>94.637039615999996</c:v>
                </c:pt>
                <c:pt idx="1">
                  <c:v>47.318519807999998</c:v>
                </c:pt>
                <c:pt idx="2">
                  <c:v>31.545679871999997</c:v>
                </c:pt>
                <c:pt idx="3">
                  <c:v>23.659259903999999</c:v>
                </c:pt>
                <c:pt idx="4">
                  <c:v>18.927407923200001</c:v>
                </c:pt>
                <c:pt idx="5">
                  <c:v>15.772839935999999</c:v>
                </c:pt>
                <c:pt idx="6">
                  <c:v>13.519577088</c:v>
                </c:pt>
                <c:pt idx="7">
                  <c:v>11.829629951999999</c:v>
                </c:pt>
                <c:pt idx="8">
                  <c:v>10.515226624</c:v>
                </c:pt>
                <c:pt idx="9">
                  <c:v>9.4637039616000003</c:v>
                </c:pt>
                <c:pt idx="10">
                  <c:v>8.6033672378181816</c:v>
                </c:pt>
                <c:pt idx="11">
                  <c:v>7.8864199679999993</c:v>
                </c:pt>
                <c:pt idx="12">
                  <c:v>7.2797722781538461</c:v>
                </c:pt>
                <c:pt idx="13">
                  <c:v>6.7597885440000001</c:v>
                </c:pt>
                <c:pt idx="14">
                  <c:v>6.3091359743999993</c:v>
                </c:pt>
                <c:pt idx="15">
                  <c:v>5.9148149759999997</c:v>
                </c:pt>
                <c:pt idx="16">
                  <c:v>5.5668846832941172</c:v>
                </c:pt>
                <c:pt idx="17">
                  <c:v>5.2576133120000001</c:v>
                </c:pt>
                <c:pt idx="18">
                  <c:v>4.9808968218947367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441C-46C4-88B3-46AF5C0003F7}"/>
            </c:ext>
          </c:extLst>
        </c:ser>
        <c:ser>
          <c:idx val="11"/>
          <c:order val="11"/>
          <c:tx>
            <c:strRef>
              <c:f>'a_r=0.5'!$AQ$8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'a_r=0.5'!$AQ$9:$AQ$27</c:f>
              <c:numCache>
                <c:formatCode>0.000</c:formatCode>
                <c:ptCount val="19"/>
                <c:pt idx="0">
                  <c:v>1619.2546928497679</c:v>
                </c:pt>
                <c:pt idx="1">
                  <c:v>822.57981642488392</c:v>
                </c:pt>
                <c:pt idx="2">
                  <c:v>562.77817761658912</c:v>
                </c:pt>
                <c:pt idx="3">
                  <c:v>437.19484821244197</c:v>
                </c:pt>
                <c:pt idx="4">
                  <c:v>365.29884256995354</c:v>
                </c:pt>
                <c:pt idx="5">
                  <c:v>320.24649880829458</c:v>
                </c:pt>
                <c:pt idx="6">
                  <c:v>290.53339040710966</c:v>
                </c:pt>
                <c:pt idx="7">
                  <c:v>270.40730410622098</c:v>
                </c:pt>
                <c:pt idx="8">
                  <c:v>256.6725658721964</c:v>
                </c:pt>
                <c:pt idx="9">
                  <c:v>247.41177128497674</c:v>
                </c:pt>
                <c:pt idx="10">
                  <c:v>241.40475389543346</c:v>
                </c:pt>
                <c:pt idx="11">
                  <c:v>237.83806940414729</c:v>
                </c:pt>
                <c:pt idx="12">
                  <c:v>236.14856406536674</c:v>
                </c:pt>
                <c:pt idx="13">
                  <c:v>235.93398520355484</c:v>
                </c:pt>
                <c:pt idx="14">
                  <c:v>236.89934752331786</c:v>
                </c:pt>
                <c:pt idx="15">
                  <c:v>238.82341205311045</c:v>
                </c:pt>
                <c:pt idx="16">
                  <c:v>241.53699604998633</c:v>
                </c:pt>
                <c:pt idx="17">
                  <c:v>244.90851293609819</c:v>
                </c:pt>
                <c:pt idx="18">
                  <c:v>248.83407857104038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441C-46C4-88B3-46AF5C0003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3919600"/>
        <c:axId val="100533140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'a_r=0.5'!$E$9</c15:sqref>
                        </c15:formulaRef>
                      </c:ext>
                    </c:extLst>
                    <c:strCache>
                      <c:ptCount val="1"/>
                      <c:pt idx="0">
                        <c:v>tр, мес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yVal>
                  <c:numRef>
                    <c:extLst>
                      <c:ext uri="{02D57815-91ED-43cb-92C2-25804820EDAC}">
                        <c15:formulaRef>
                          <c15:sqref>'a_r=0.5'!$E$10:$E$28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B-441C-46C4-88B3-46AF5C0003F7}"/>
                  </c:ext>
                </c:extLst>
              </c15:ser>
            </c15:filteredScatterSeries>
          </c:ext>
        </c:extLst>
      </c:scatterChart>
      <c:valAx>
        <c:axId val="1003919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t, </a:t>
                </a:r>
                <a:r>
                  <a:rPr lang="ru-RU" sz="1200"/>
                  <a:t>мес</a:t>
                </a:r>
              </a:p>
            </c:rich>
          </c:tx>
          <c:layout>
            <c:manualLayout>
              <c:xMode val="edge"/>
              <c:yMode val="edge"/>
              <c:x val="0.51027530324263393"/>
              <c:y val="0.896381624071251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5331408"/>
        <c:crosses val="autoZero"/>
        <c:crossBetween val="midCat"/>
      </c:valAx>
      <c:valAx>
        <c:axId val="100533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S,</a:t>
                </a:r>
                <a:r>
                  <a:rPr lang="en-US" sz="1200" baseline="0"/>
                  <a:t> </a:t>
                </a:r>
                <a:r>
                  <a:rPr lang="ru-RU" sz="1200" baseline="0"/>
                  <a:t>млн.руб</a:t>
                </a:r>
                <a:r>
                  <a:rPr lang="ru-RU" baseline="0"/>
                  <a:t>.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3919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latin typeface="Times New Roman" panose="02020603050405020304" pitchFamily="18" charset="0"/>
                <a:cs typeface="Times New Roman" panose="02020603050405020304" pitchFamily="18" charset="0"/>
              </a:rPr>
              <a:t>Определение рационального варианта возведения объекта</a:t>
            </a:r>
          </a:p>
        </c:rich>
      </c:tx>
      <c:layout>
        <c:manualLayout>
          <c:xMode val="edge"/>
          <c:yMode val="edge"/>
          <c:x val="0.27991273873416955"/>
          <c:y val="1.4620999743105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'a_r=0.5'!$F$10:$F$28</c:f>
              <c:numCache>
                <c:formatCode>0.000</c:formatCode>
                <c:ptCount val="19"/>
                <c:pt idx="0">
                  <c:v>1.9478799999999996</c:v>
                </c:pt>
                <c:pt idx="1">
                  <c:v>3.8957599999999992</c:v>
                </c:pt>
                <c:pt idx="2">
                  <c:v>5.8436399999999988</c:v>
                </c:pt>
                <c:pt idx="3">
                  <c:v>7.7915199999999984</c:v>
                </c:pt>
                <c:pt idx="4">
                  <c:v>9.7393999999999981</c:v>
                </c:pt>
                <c:pt idx="5">
                  <c:v>11.687279999999998</c:v>
                </c:pt>
                <c:pt idx="6">
                  <c:v>13.635159999999997</c:v>
                </c:pt>
                <c:pt idx="7">
                  <c:v>15.583039999999997</c:v>
                </c:pt>
                <c:pt idx="8">
                  <c:v>17.530919999999995</c:v>
                </c:pt>
                <c:pt idx="9">
                  <c:v>19.478799999999996</c:v>
                </c:pt>
                <c:pt idx="10">
                  <c:v>21.426679999999998</c:v>
                </c:pt>
                <c:pt idx="11">
                  <c:v>23.374559999999995</c:v>
                </c:pt>
                <c:pt idx="12">
                  <c:v>25.322439999999993</c:v>
                </c:pt>
                <c:pt idx="13">
                  <c:v>27.270319999999995</c:v>
                </c:pt>
                <c:pt idx="14">
                  <c:v>29.218199999999996</c:v>
                </c:pt>
                <c:pt idx="15">
                  <c:v>31.166079999999994</c:v>
                </c:pt>
                <c:pt idx="16">
                  <c:v>33.113959999999992</c:v>
                </c:pt>
                <c:pt idx="17">
                  <c:v>35.061839999999989</c:v>
                </c:pt>
                <c:pt idx="18">
                  <c:v>37.009719999999994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3BD-4DE1-B688-A53B21B5011E}"/>
            </c:ext>
          </c:extLst>
        </c:ser>
        <c:ser>
          <c:idx val="2"/>
          <c:order val="2"/>
          <c:tx>
            <c:strRef>
              <c:f>'a_r=0.5'!$J$7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'a_r=0.5'!$J$8:$J$26</c:f>
              <c:numCache>
                <c:formatCode>0.000</c:formatCode>
                <c:ptCount val="19"/>
                <c:pt idx="0">
                  <c:v>2.6095999999999999</c:v>
                </c:pt>
                <c:pt idx="1">
                  <c:v>5.2191999999999998</c:v>
                </c:pt>
                <c:pt idx="2">
                  <c:v>7.8287999999999993</c:v>
                </c:pt>
                <c:pt idx="3">
                  <c:v>10.4384</c:v>
                </c:pt>
                <c:pt idx="4">
                  <c:v>13.048</c:v>
                </c:pt>
                <c:pt idx="5">
                  <c:v>15.657599999999999</c:v>
                </c:pt>
                <c:pt idx="6">
                  <c:v>18.267199999999999</c:v>
                </c:pt>
                <c:pt idx="7">
                  <c:v>20.876799999999999</c:v>
                </c:pt>
                <c:pt idx="8">
                  <c:v>23.4864</c:v>
                </c:pt>
                <c:pt idx="9">
                  <c:v>26.096</c:v>
                </c:pt>
                <c:pt idx="10">
                  <c:v>28.7056</c:v>
                </c:pt>
                <c:pt idx="11">
                  <c:v>31.315199999999997</c:v>
                </c:pt>
                <c:pt idx="12">
                  <c:v>33.924799999999998</c:v>
                </c:pt>
                <c:pt idx="13">
                  <c:v>36.534399999999998</c:v>
                </c:pt>
                <c:pt idx="14">
                  <c:v>39.143999999999998</c:v>
                </c:pt>
                <c:pt idx="15">
                  <c:v>41.753599999999999</c:v>
                </c:pt>
                <c:pt idx="16">
                  <c:v>44.363199999999999</c:v>
                </c:pt>
                <c:pt idx="17">
                  <c:v>46.972799999999999</c:v>
                </c:pt>
                <c:pt idx="18">
                  <c:v>49.5824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3BD-4DE1-B688-A53B21B5011E}"/>
            </c:ext>
          </c:extLst>
        </c:ser>
        <c:ser>
          <c:idx val="3"/>
          <c:order val="3"/>
          <c:tx>
            <c:strRef>
              <c:f>'a_r=0.5'!$N$6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'a_r=0.5'!$N$7:$N$25</c:f>
              <c:numCache>
                <c:formatCode>0.000</c:formatCode>
                <c:ptCount val="19"/>
                <c:pt idx="0">
                  <c:v>4.0774999999999997</c:v>
                </c:pt>
                <c:pt idx="1">
                  <c:v>8.1549999999999994</c:v>
                </c:pt>
                <c:pt idx="2">
                  <c:v>12.232499999999998</c:v>
                </c:pt>
                <c:pt idx="3">
                  <c:v>16.309999999999999</c:v>
                </c:pt>
                <c:pt idx="4">
                  <c:v>20.387499999999999</c:v>
                </c:pt>
                <c:pt idx="5">
                  <c:v>24.464999999999996</c:v>
                </c:pt>
                <c:pt idx="6">
                  <c:v>28.542499999999997</c:v>
                </c:pt>
                <c:pt idx="7">
                  <c:v>32.619999999999997</c:v>
                </c:pt>
                <c:pt idx="8">
                  <c:v>36.697499999999998</c:v>
                </c:pt>
                <c:pt idx="9">
                  <c:v>40.774999999999999</c:v>
                </c:pt>
                <c:pt idx="10">
                  <c:v>44.852499999999999</c:v>
                </c:pt>
                <c:pt idx="11">
                  <c:v>48.929999999999993</c:v>
                </c:pt>
                <c:pt idx="12">
                  <c:v>53.007499999999993</c:v>
                </c:pt>
                <c:pt idx="13">
                  <c:v>57.084999999999994</c:v>
                </c:pt>
                <c:pt idx="14">
                  <c:v>61.162499999999994</c:v>
                </c:pt>
                <c:pt idx="15">
                  <c:v>65.239999999999995</c:v>
                </c:pt>
                <c:pt idx="16">
                  <c:v>69.317499999999995</c:v>
                </c:pt>
                <c:pt idx="17">
                  <c:v>73.394999999999996</c:v>
                </c:pt>
                <c:pt idx="18">
                  <c:v>77.472499999999997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3BD-4DE1-B688-A53B21B5011E}"/>
            </c:ext>
          </c:extLst>
        </c:ser>
        <c:ser>
          <c:idx val="4"/>
          <c:order val="4"/>
          <c:tx>
            <c:strRef>
              <c:f>'a_r=0.5'!$Q$7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'a_r=0.5'!$Q$8:$Q$26</c:f>
              <c:numCache>
                <c:formatCode>0.000</c:formatCode>
                <c:ptCount val="19"/>
                <c:pt idx="0">
                  <c:v>671.41408551724135</c:v>
                </c:pt>
                <c:pt idx="1">
                  <c:v>335.70704275862067</c:v>
                </c:pt>
                <c:pt idx="2">
                  <c:v>223.80469517241377</c:v>
                </c:pt>
                <c:pt idx="3">
                  <c:v>167.85352137931034</c:v>
                </c:pt>
                <c:pt idx="4">
                  <c:v>134.28281710344828</c:v>
                </c:pt>
                <c:pt idx="5">
                  <c:v>111.90234758620689</c:v>
                </c:pt>
                <c:pt idx="6">
                  <c:v>95.916297931034478</c:v>
                </c:pt>
                <c:pt idx="7">
                  <c:v>83.926760689655168</c:v>
                </c:pt>
                <c:pt idx="8">
                  <c:v>74.601565057471262</c:v>
                </c:pt>
                <c:pt idx="9">
                  <c:v>67.14140855172414</c:v>
                </c:pt>
                <c:pt idx="10">
                  <c:v>61.037644137931032</c:v>
                </c:pt>
                <c:pt idx="11">
                  <c:v>55.951173793103443</c:v>
                </c:pt>
                <c:pt idx="12">
                  <c:v>51.6472373474801</c:v>
                </c:pt>
                <c:pt idx="13">
                  <c:v>47.958148965517239</c:v>
                </c:pt>
                <c:pt idx="14">
                  <c:v>44.760939034482753</c:v>
                </c:pt>
                <c:pt idx="15">
                  <c:v>41.963380344827584</c:v>
                </c:pt>
                <c:pt idx="16">
                  <c:v>39.49494620689655</c:v>
                </c:pt>
                <c:pt idx="17">
                  <c:v>37.300782528735631</c:v>
                </c:pt>
                <c:pt idx="18">
                  <c:v>35.337583448275858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3BD-4DE1-B688-A53B21B5011E}"/>
            </c:ext>
          </c:extLst>
        </c:ser>
        <c:ser>
          <c:idx val="5"/>
          <c:order val="5"/>
          <c:tx>
            <c:strRef>
              <c:f>'a_r=0.5'!$T$8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'a_r=0.5'!$T$9:$T$27</c:f>
              <c:numCache>
                <c:formatCode>0.000</c:formatCode>
                <c:ptCount val="19"/>
                <c:pt idx="0">
                  <c:v>4.32</c:v>
                </c:pt>
                <c:pt idx="1">
                  <c:v>2.16</c:v>
                </c:pt>
                <c:pt idx="2">
                  <c:v>1.4400000000000002</c:v>
                </c:pt>
                <c:pt idx="3">
                  <c:v>1.08</c:v>
                </c:pt>
                <c:pt idx="4">
                  <c:v>0.8640000000000001</c:v>
                </c:pt>
                <c:pt idx="5">
                  <c:v>0.72000000000000008</c:v>
                </c:pt>
                <c:pt idx="6">
                  <c:v>0.61714285714285722</c:v>
                </c:pt>
                <c:pt idx="7">
                  <c:v>0.54</c:v>
                </c:pt>
                <c:pt idx="8">
                  <c:v>0.48000000000000004</c:v>
                </c:pt>
                <c:pt idx="9">
                  <c:v>0.43200000000000005</c:v>
                </c:pt>
                <c:pt idx="10">
                  <c:v>0.39272727272727276</c:v>
                </c:pt>
                <c:pt idx="11">
                  <c:v>0.36000000000000004</c:v>
                </c:pt>
                <c:pt idx="12">
                  <c:v>0.3323076923076923</c:v>
                </c:pt>
                <c:pt idx="13">
                  <c:v>0.30857142857142861</c:v>
                </c:pt>
                <c:pt idx="14">
                  <c:v>0.28800000000000003</c:v>
                </c:pt>
                <c:pt idx="15">
                  <c:v>0.27</c:v>
                </c:pt>
                <c:pt idx="16">
                  <c:v>0.25411764705882356</c:v>
                </c:pt>
                <c:pt idx="17">
                  <c:v>0.24000000000000002</c:v>
                </c:pt>
                <c:pt idx="18">
                  <c:v>0.22736842105263158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3BD-4DE1-B688-A53B21B5011E}"/>
            </c:ext>
          </c:extLst>
        </c:ser>
        <c:ser>
          <c:idx val="6"/>
          <c:order val="6"/>
          <c:tx>
            <c:strRef>
              <c:f>'a_r=0.5'!$W$16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'a_r=0.5'!$W$17:$W$35</c:f>
              <c:numCache>
                <c:formatCode>0.000</c:formatCode>
                <c:ptCount val="19"/>
                <c:pt idx="0">
                  <c:v>21.479551376458595</c:v>
                </c:pt>
                <c:pt idx="1">
                  <c:v>10.739775688229297</c:v>
                </c:pt>
                <c:pt idx="2">
                  <c:v>7.1598504588195313</c:v>
                </c:pt>
                <c:pt idx="3">
                  <c:v>5.3698878441146487</c:v>
                </c:pt>
                <c:pt idx="4">
                  <c:v>4.2959102752917193</c:v>
                </c:pt>
                <c:pt idx="5">
                  <c:v>3.5799252294097657</c:v>
                </c:pt>
                <c:pt idx="6">
                  <c:v>3.0685073394940852</c:v>
                </c:pt>
                <c:pt idx="7">
                  <c:v>2.6849439220573244</c:v>
                </c:pt>
                <c:pt idx="8">
                  <c:v>2.3866168196065107</c:v>
                </c:pt>
                <c:pt idx="9">
                  <c:v>2.1479551376458597</c:v>
                </c:pt>
                <c:pt idx="10">
                  <c:v>1.9526864887689632</c:v>
                </c:pt>
                <c:pt idx="11">
                  <c:v>1.7899626147048828</c:v>
                </c:pt>
                <c:pt idx="12">
                  <c:v>1.6522731828045072</c:v>
                </c:pt>
                <c:pt idx="13">
                  <c:v>1.5342536697470426</c:v>
                </c:pt>
                <c:pt idx="14">
                  <c:v>1.4319700917639062</c:v>
                </c:pt>
                <c:pt idx="15">
                  <c:v>1.3424719610286622</c:v>
                </c:pt>
                <c:pt idx="16">
                  <c:v>1.2635030221446233</c:v>
                </c:pt>
                <c:pt idx="17">
                  <c:v>1.1933084098032554</c:v>
                </c:pt>
                <c:pt idx="18">
                  <c:v>1.1305027040241367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3BD-4DE1-B688-A53B21B5011E}"/>
            </c:ext>
          </c:extLst>
        </c:ser>
        <c:ser>
          <c:idx val="7"/>
          <c:order val="7"/>
          <c:tx>
            <c:strRef>
              <c:f>'a_r=0.5'!$AC$8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'a_r=0.5'!$AC$9:$AC$27</c:f>
              <c:numCache>
                <c:formatCode>0.000</c:formatCode>
                <c:ptCount val="19"/>
                <c:pt idx="0">
                  <c:v>457.62711864406782</c:v>
                </c:pt>
                <c:pt idx="1">
                  <c:v>228.81355932203391</c:v>
                </c:pt>
                <c:pt idx="2">
                  <c:v>152.54237288135593</c:v>
                </c:pt>
                <c:pt idx="3">
                  <c:v>114.40677966101696</c:v>
                </c:pt>
                <c:pt idx="4">
                  <c:v>91.525423728813564</c:v>
                </c:pt>
                <c:pt idx="5">
                  <c:v>76.271186440677965</c:v>
                </c:pt>
                <c:pt idx="6">
                  <c:v>65.375302663438262</c:v>
                </c:pt>
                <c:pt idx="7">
                  <c:v>57.203389830508478</c:v>
                </c:pt>
                <c:pt idx="8">
                  <c:v>50.847457627118644</c:v>
                </c:pt>
                <c:pt idx="9">
                  <c:v>45.762711864406782</c:v>
                </c:pt>
                <c:pt idx="10">
                  <c:v>41.602465331278893</c:v>
                </c:pt>
                <c:pt idx="11">
                  <c:v>38.135593220338983</c:v>
                </c:pt>
                <c:pt idx="12">
                  <c:v>35.202086049543681</c:v>
                </c:pt>
                <c:pt idx="13">
                  <c:v>32.687651331719131</c:v>
                </c:pt>
                <c:pt idx="14">
                  <c:v>30.508474576271187</c:v>
                </c:pt>
                <c:pt idx="15">
                  <c:v>28.601694915254239</c:v>
                </c:pt>
                <c:pt idx="16">
                  <c:v>26.919242273180458</c:v>
                </c:pt>
                <c:pt idx="17">
                  <c:v>25.423728813559322</c:v>
                </c:pt>
                <c:pt idx="18">
                  <c:v>24.085637823371989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3BD-4DE1-B688-A53B21B5011E}"/>
            </c:ext>
          </c:extLst>
        </c:ser>
        <c:ser>
          <c:idx val="8"/>
          <c:order val="8"/>
          <c:tx>
            <c:strRef>
              <c:f>'a_r=0.5'!$AF$12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'a_r=0.5'!$AF$13:$AF$31</c:f>
              <c:numCache>
                <c:formatCode>0.000</c:formatCode>
                <c:ptCount val="19"/>
                <c:pt idx="0">
                  <c:v>322.18079846399991</c:v>
                </c:pt>
                <c:pt idx="1">
                  <c:v>161.09039923199995</c:v>
                </c:pt>
                <c:pt idx="2">
                  <c:v>107.39359948799996</c:v>
                </c:pt>
                <c:pt idx="3">
                  <c:v>80.545199615999977</c:v>
                </c:pt>
                <c:pt idx="4">
                  <c:v>64.436159692799976</c:v>
                </c:pt>
                <c:pt idx="5">
                  <c:v>53.696799743999982</c:v>
                </c:pt>
                <c:pt idx="6">
                  <c:v>46.025828351999984</c:v>
                </c:pt>
                <c:pt idx="7">
                  <c:v>40.272599807999988</c:v>
                </c:pt>
                <c:pt idx="8">
                  <c:v>35.79786649599999</c:v>
                </c:pt>
                <c:pt idx="9">
                  <c:v>32.218079846399988</c:v>
                </c:pt>
                <c:pt idx="10">
                  <c:v>29.289163496727266</c:v>
                </c:pt>
                <c:pt idx="11">
                  <c:v>26.848399871999991</c:v>
                </c:pt>
                <c:pt idx="12">
                  <c:v>24.783138343384607</c:v>
                </c:pt>
                <c:pt idx="13">
                  <c:v>23.012914175999992</c:v>
                </c:pt>
                <c:pt idx="14">
                  <c:v>21.478719897599994</c:v>
                </c:pt>
                <c:pt idx="15">
                  <c:v>20.136299903999994</c:v>
                </c:pt>
                <c:pt idx="16">
                  <c:v>18.951811674352935</c:v>
                </c:pt>
                <c:pt idx="17">
                  <c:v>17.898933247999995</c:v>
                </c:pt>
                <c:pt idx="18">
                  <c:v>16.956884129684205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73BD-4DE1-B688-A53B21B5011E}"/>
            </c:ext>
          </c:extLst>
        </c:ser>
        <c:ser>
          <c:idx val="9"/>
          <c:order val="9"/>
          <c:tx>
            <c:strRef>
              <c:f>'a_r=0.5'!$AI$8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'a_r=0.5'!$AI$9:$AI$27</c:f>
              <c:numCache>
                <c:formatCode>0.000</c:formatCode>
                <c:ptCount val="19"/>
                <c:pt idx="0">
                  <c:v>38.961119231999994</c:v>
                </c:pt>
                <c:pt idx="1">
                  <c:v>19.480559615999997</c:v>
                </c:pt>
                <c:pt idx="2">
                  <c:v>12.987039743999999</c:v>
                </c:pt>
                <c:pt idx="3">
                  <c:v>9.7402798079999986</c:v>
                </c:pt>
                <c:pt idx="4">
                  <c:v>7.7922238463999989</c:v>
                </c:pt>
                <c:pt idx="5">
                  <c:v>6.4935198719999994</c:v>
                </c:pt>
                <c:pt idx="6">
                  <c:v>5.5658741759999995</c:v>
                </c:pt>
                <c:pt idx="7">
                  <c:v>4.8701399039999993</c:v>
                </c:pt>
                <c:pt idx="8">
                  <c:v>4.329013247999999</c:v>
                </c:pt>
                <c:pt idx="9">
                  <c:v>3.8961119231999994</c:v>
                </c:pt>
                <c:pt idx="10">
                  <c:v>3.5419199301818178</c:v>
                </c:pt>
                <c:pt idx="11">
                  <c:v>3.2467599359999997</c:v>
                </c:pt>
                <c:pt idx="12">
                  <c:v>2.9970091716923073</c:v>
                </c:pt>
                <c:pt idx="13">
                  <c:v>2.7829370879999997</c:v>
                </c:pt>
                <c:pt idx="14">
                  <c:v>2.5974079487999995</c:v>
                </c:pt>
                <c:pt idx="15">
                  <c:v>2.4350699519999996</c:v>
                </c:pt>
                <c:pt idx="16">
                  <c:v>2.2918305430588233</c:v>
                </c:pt>
                <c:pt idx="17">
                  <c:v>2.1645066239999995</c:v>
                </c:pt>
                <c:pt idx="18">
                  <c:v>2.0505852227368417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73BD-4DE1-B688-A53B21B5011E}"/>
            </c:ext>
          </c:extLst>
        </c:ser>
        <c:ser>
          <c:idx val="10"/>
          <c:order val="10"/>
          <c:tx>
            <c:strRef>
              <c:f>'a_r=0.5'!$AL$8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'a_r=0.5'!$AL$9:$AL$27</c:f>
              <c:numCache>
                <c:formatCode>0.000</c:formatCode>
                <c:ptCount val="19"/>
                <c:pt idx="0">
                  <c:v>94.637039615999996</c:v>
                </c:pt>
                <c:pt idx="1">
                  <c:v>47.318519807999998</c:v>
                </c:pt>
                <c:pt idx="2">
                  <c:v>31.545679871999997</c:v>
                </c:pt>
                <c:pt idx="3">
                  <c:v>23.659259903999999</c:v>
                </c:pt>
                <c:pt idx="4">
                  <c:v>18.927407923200001</c:v>
                </c:pt>
                <c:pt idx="5">
                  <c:v>15.772839935999999</c:v>
                </c:pt>
                <c:pt idx="6">
                  <c:v>13.519577088</c:v>
                </c:pt>
                <c:pt idx="7">
                  <c:v>11.829629951999999</c:v>
                </c:pt>
                <c:pt idx="8">
                  <c:v>10.515226624</c:v>
                </c:pt>
                <c:pt idx="9">
                  <c:v>9.4637039616000003</c:v>
                </c:pt>
                <c:pt idx="10">
                  <c:v>8.6033672378181816</c:v>
                </c:pt>
                <c:pt idx="11">
                  <c:v>7.8864199679999993</c:v>
                </c:pt>
                <c:pt idx="12">
                  <c:v>7.2797722781538461</c:v>
                </c:pt>
                <c:pt idx="13">
                  <c:v>6.7597885440000001</c:v>
                </c:pt>
                <c:pt idx="14">
                  <c:v>6.3091359743999993</c:v>
                </c:pt>
                <c:pt idx="15">
                  <c:v>5.9148149759999997</c:v>
                </c:pt>
                <c:pt idx="16">
                  <c:v>5.5668846832941172</c:v>
                </c:pt>
                <c:pt idx="17">
                  <c:v>5.2576133120000001</c:v>
                </c:pt>
                <c:pt idx="18">
                  <c:v>4.9808968218947367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73BD-4DE1-B688-A53B21B5011E}"/>
            </c:ext>
          </c:extLst>
        </c:ser>
        <c:ser>
          <c:idx val="11"/>
          <c:order val="11"/>
          <c:tx>
            <c:strRef>
              <c:f>'a_r=0.5'!$AQ$8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'a_r=0.5'!$AQ$9:$AQ$27</c:f>
              <c:numCache>
                <c:formatCode>0.000</c:formatCode>
                <c:ptCount val="19"/>
                <c:pt idx="0">
                  <c:v>1619.2546928497679</c:v>
                </c:pt>
                <c:pt idx="1">
                  <c:v>822.57981642488392</c:v>
                </c:pt>
                <c:pt idx="2">
                  <c:v>562.77817761658912</c:v>
                </c:pt>
                <c:pt idx="3">
                  <c:v>437.19484821244197</c:v>
                </c:pt>
                <c:pt idx="4">
                  <c:v>365.29884256995354</c:v>
                </c:pt>
                <c:pt idx="5">
                  <c:v>320.24649880829458</c:v>
                </c:pt>
                <c:pt idx="6">
                  <c:v>290.53339040710966</c:v>
                </c:pt>
                <c:pt idx="7">
                  <c:v>270.40730410622098</c:v>
                </c:pt>
                <c:pt idx="8">
                  <c:v>256.6725658721964</c:v>
                </c:pt>
                <c:pt idx="9">
                  <c:v>247.41177128497674</c:v>
                </c:pt>
                <c:pt idx="10">
                  <c:v>241.40475389543346</c:v>
                </c:pt>
                <c:pt idx="11">
                  <c:v>237.83806940414729</c:v>
                </c:pt>
                <c:pt idx="12">
                  <c:v>236.14856406536674</c:v>
                </c:pt>
                <c:pt idx="13">
                  <c:v>235.93398520355484</c:v>
                </c:pt>
                <c:pt idx="14">
                  <c:v>236.89934752331786</c:v>
                </c:pt>
                <c:pt idx="15">
                  <c:v>238.82341205311045</c:v>
                </c:pt>
                <c:pt idx="16">
                  <c:v>241.53699604998633</c:v>
                </c:pt>
                <c:pt idx="17">
                  <c:v>244.90851293609819</c:v>
                </c:pt>
                <c:pt idx="18">
                  <c:v>248.83407857104038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73BD-4DE1-B688-A53B21B501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3919600"/>
        <c:axId val="100533140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'a_r=0.5'!$E$9</c15:sqref>
                        </c15:formulaRef>
                      </c:ext>
                    </c:extLst>
                    <c:strCache>
                      <c:ptCount val="1"/>
                      <c:pt idx="0">
                        <c:v>tр, мес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yVal>
                  <c:numRef>
                    <c:extLst>
                      <c:ext uri="{02D57815-91ED-43cb-92C2-25804820EDAC}">
                        <c15:formulaRef>
                          <c15:sqref>'a_r=0.5'!$E$10:$E$28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B-73BD-4DE1-B688-A53B21B5011E}"/>
                  </c:ext>
                </c:extLst>
              </c15:ser>
            </c15:filteredScatterSeries>
          </c:ext>
        </c:extLst>
      </c:scatterChart>
      <c:valAx>
        <c:axId val="1003919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t, </a:t>
                </a:r>
                <a:r>
                  <a:rPr lang="ru-RU" sz="1200"/>
                  <a:t>мес</a:t>
                </a:r>
              </a:p>
            </c:rich>
          </c:tx>
          <c:layout>
            <c:manualLayout>
              <c:xMode val="edge"/>
              <c:yMode val="edge"/>
              <c:x val="0.51027530324263393"/>
              <c:y val="0.896381624071251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5331408"/>
        <c:crosses val="autoZero"/>
        <c:crossBetween val="midCat"/>
      </c:valAx>
      <c:valAx>
        <c:axId val="100533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S,</a:t>
                </a:r>
                <a:r>
                  <a:rPr lang="en-US" sz="1200" baseline="0"/>
                  <a:t> </a:t>
                </a:r>
                <a:r>
                  <a:rPr lang="ru-RU" sz="1200" baseline="0"/>
                  <a:t>млн.руб</a:t>
                </a:r>
                <a:r>
                  <a:rPr lang="ru-RU" baseline="0"/>
                  <a:t>.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3919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023610305549005"/>
          <c:y val="0.94679511800929295"/>
          <c:w val="0.54680052046761918"/>
          <c:h val="3.34078036030059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latin typeface="Times New Roman" panose="02020603050405020304" pitchFamily="18" charset="0"/>
                <a:cs typeface="Times New Roman" panose="02020603050405020304" pitchFamily="18" charset="0"/>
              </a:rPr>
              <a:t>Определение рационального варианта возведения объекта</a:t>
            </a:r>
          </a:p>
        </c:rich>
      </c:tx>
      <c:layout>
        <c:manualLayout>
          <c:xMode val="edge"/>
          <c:yMode val="edge"/>
          <c:x val="0.27991273873416955"/>
          <c:y val="1.4620999743105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'a_r=0.5'!$F$10:$F$28</c:f>
              <c:numCache>
                <c:formatCode>0.000</c:formatCode>
                <c:ptCount val="19"/>
                <c:pt idx="0">
                  <c:v>1.9478799999999996</c:v>
                </c:pt>
                <c:pt idx="1">
                  <c:v>3.8957599999999992</c:v>
                </c:pt>
                <c:pt idx="2">
                  <c:v>5.8436399999999988</c:v>
                </c:pt>
                <c:pt idx="3">
                  <c:v>7.7915199999999984</c:v>
                </c:pt>
                <c:pt idx="4">
                  <c:v>9.7393999999999981</c:v>
                </c:pt>
                <c:pt idx="5">
                  <c:v>11.687279999999998</c:v>
                </c:pt>
                <c:pt idx="6">
                  <c:v>13.635159999999997</c:v>
                </c:pt>
                <c:pt idx="7">
                  <c:v>15.583039999999997</c:v>
                </c:pt>
                <c:pt idx="8">
                  <c:v>17.530919999999995</c:v>
                </c:pt>
                <c:pt idx="9">
                  <c:v>19.478799999999996</c:v>
                </c:pt>
                <c:pt idx="10">
                  <c:v>21.426679999999998</c:v>
                </c:pt>
                <c:pt idx="11">
                  <c:v>23.374559999999995</c:v>
                </c:pt>
                <c:pt idx="12">
                  <c:v>25.322439999999993</c:v>
                </c:pt>
                <c:pt idx="13">
                  <c:v>27.270319999999995</c:v>
                </c:pt>
                <c:pt idx="14">
                  <c:v>29.218199999999996</c:v>
                </c:pt>
                <c:pt idx="15">
                  <c:v>31.166079999999994</c:v>
                </c:pt>
                <c:pt idx="16">
                  <c:v>33.113959999999992</c:v>
                </c:pt>
                <c:pt idx="17">
                  <c:v>35.061839999999989</c:v>
                </c:pt>
                <c:pt idx="18">
                  <c:v>37.009719999999994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6AE-436F-8D69-AE7F6379EA8F}"/>
            </c:ext>
          </c:extLst>
        </c:ser>
        <c:ser>
          <c:idx val="2"/>
          <c:order val="2"/>
          <c:tx>
            <c:strRef>
              <c:f>'a_r=0.5'!$J$7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'a_r=0.5'!$J$8:$J$26</c:f>
              <c:numCache>
                <c:formatCode>0.000</c:formatCode>
                <c:ptCount val="19"/>
                <c:pt idx="0">
                  <c:v>2.6095999999999999</c:v>
                </c:pt>
                <c:pt idx="1">
                  <c:v>5.2191999999999998</c:v>
                </c:pt>
                <c:pt idx="2">
                  <c:v>7.8287999999999993</c:v>
                </c:pt>
                <c:pt idx="3">
                  <c:v>10.4384</c:v>
                </c:pt>
                <c:pt idx="4">
                  <c:v>13.048</c:v>
                </c:pt>
                <c:pt idx="5">
                  <c:v>15.657599999999999</c:v>
                </c:pt>
                <c:pt idx="6">
                  <c:v>18.267199999999999</c:v>
                </c:pt>
                <c:pt idx="7">
                  <c:v>20.876799999999999</c:v>
                </c:pt>
                <c:pt idx="8">
                  <c:v>23.4864</c:v>
                </c:pt>
                <c:pt idx="9">
                  <c:v>26.096</c:v>
                </c:pt>
                <c:pt idx="10">
                  <c:v>28.7056</c:v>
                </c:pt>
                <c:pt idx="11">
                  <c:v>31.315199999999997</c:v>
                </c:pt>
                <c:pt idx="12">
                  <c:v>33.924799999999998</c:v>
                </c:pt>
                <c:pt idx="13">
                  <c:v>36.534399999999998</c:v>
                </c:pt>
                <c:pt idx="14">
                  <c:v>39.143999999999998</c:v>
                </c:pt>
                <c:pt idx="15">
                  <c:v>41.753599999999999</c:v>
                </c:pt>
                <c:pt idx="16">
                  <c:v>44.363199999999999</c:v>
                </c:pt>
                <c:pt idx="17">
                  <c:v>46.972799999999999</c:v>
                </c:pt>
                <c:pt idx="18">
                  <c:v>49.5824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6AE-436F-8D69-AE7F6379EA8F}"/>
            </c:ext>
          </c:extLst>
        </c:ser>
        <c:ser>
          <c:idx val="3"/>
          <c:order val="3"/>
          <c:tx>
            <c:strRef>
              <c:f>'a_r=0.5'!$N$6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'a_r=0.5'!$N$7:$N$25</c:f>
              <c:numCache>
                <c:formatCode>0.000</c:formatCode>
                <c:ptCount val="19"/>
                <c:pt idx="0">
                  <c:v>4.0774999999999997</c:v>
                </c:pt>
                <c:pt idx="1">
                  <c:v>8.1549999999999994</c:v>
                </c:pt>
                <c:pt idx="2">
                  <c:v>12.232499999999998</c:v>
                </c:pt>
                <c:pt idx="3">
                  <c:v>16.309999999999999</c:v>
                </c:pt>
                <c:pt idx="4">
                  <c:v>20.387499999999999</c:v>
                </c:pt>
                <c:pt idx="5">
                  <c:v>24.464999999999996</c:v>
                </c:pt>
                <c:pt idx="6">
                  <c:v>28.542499999999997</c:v>
                </c:pt>
                <c:pt idx="7">
                  <c:v>32.619999999999997</c:v>
                </c:pt>
                <c:pt idx="8">
                  <c:v>36.697499999999998</c:v>
                </c:pt>
                <c:pt idx="9">
                  <c:v>40.774999999999999</c:v>
                </c:pt>
                <c:pt idx="10">
                  <c:v>44.852499999999999</c:v>
                </c:pt>
                <c:pt idx="11">
                  <c:v>48.929999999999993</c:v>
                </c:pt>
                <c:pt idx="12">
                  <c:v>53.007499999999993</c:v>
                </c:pt>
                <c:pt idx="13">
                  <c:v>57.084999999999994</c:v>
                </c:pt>
                <c:pt idx="14">
                  <c:v>61.162499999999994</c:v>
                </c:pt>
                <c:pt idx="15">
                  <c:v>65.239999999999995</c:v>
                </c:pt>
                <c:pt idx="16">
                  <c:v>69.317499999999995</c:v>
                </c:pt>
                <c:pt idx="17">
                  <c:v>73.394999999999996</c:v>
                </c:pt>
                <c:pt idx="18">
                  <c:v>77.472499999999997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6AE-436F-8D69-AE7F6379EA8F}"/>
            </c:ext>
          </c:extLst>
        </c:ser>
        <c:ser>
          <c:idx val="4"/>
          <c:order val="4"/>
          <c:tx>
            <c:strRef>
              <c:f>'a_r=0.5'!$Q$7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'a_r=0.5'!$Q$8:$Q$26</c:f>
              <c:numCache>
                <c:formatCode>0.000</c:formatCode>
                <c:ptCount val="19"/>
                <c:pt idx="0">
                  <c:v>671.41408551724135</c:v>
                </c:pt>
                <c:pt idx="1">
                  <c:v>335.70704275862067</c:v>
                </c:pt>
                <c:pt idx="2">
                  <c:v>223.80469517241377</c:v>
                </c:pt>
                <c:pt idx="3">
                  <c:v>167.85352137931034</c:v>
                </c:pt>
                <c:pt idx="4">
                  <c:v>134.28281710344828</c:v>
                </c:pt>
                <c:pt idx="5">
                  <c:v>111.90234758620689</c:v>
                </c:pt>
                <c:pt idx="6">
                  <c:v>95.916297931034478</c:v>
                </c:pt>
                <c:pt idx="7">
                  <c:v>83.926760689655168</c:v>
                </c:pt>
                <c:pt idx="8">
                  <c:v>74.601565057471262</c:v>
                </c:pt>
                <c:pt idx="9">
                  <c:v>67.14140855172414</c:v>
                </c:pt>
                <c:pt idx="10">
                  <c:v>61.037644137931032</c:v>
                </c:pt>
                <c:pt idx="11">
                  <c:v>55.951173793103443</c:v>
                </c:pt>
                <c:pt idx="12">
                  <c:v>51.6472373474801</c:v>
                </c:pt>
                <c:pt idx="13">
                  <c:v>47.958148965517239</c:v>
                </c:pt>
                <c:pt idx="14">
                  <c:v>44.760939034482753</c:v>
                </c:pt>
                <c:pt idx="15">
                  <c:v>41.963380344827584</c:v>
                </c:pt>
                <c:pt idx="16">
                  <c:v>39.49494620689655</c:v>
                </c:pt>
                <c:pt idx="17">
                  <c:v>37.300782528735631</c:v>
                </c:pt>
                <c:pt idx="18">
                  <c:v>35.337583448275858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6AE-436F-8D69-AE7F6379EA8F}"/>
            </c:ext>
          </c:extLst>
        </c:ser>
        <c:ser>
          <c:idx val="5"/>
          <c:order val="5"/>
          <c:tx>
            <c:strRef>
              <c:f>'a_r=0.5'!$T$8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'a_r=0.5'!$T$9:$T$27</c:f>
              <c:numCache>
                <c:formatCode>0.000</c:formatCode>
                <c:ptCount val="19"/>
                <c:pt idx="0">
                  <c:v>4.32</c:v>
                </c:pt>
                <c:pt idx="1">
                  <c:v>2.16</c:v>
                </c:pt>
                <c:pt idx="2">
                  <c:v>1.4400000000000002</c:v>
                </c:pt>
                <c:pt idx="3">
                  <c:v>1.08</c:v>
                </c:pt>
                <c:pt idx="4">
                  <c:v>0.8640000000000001</c:v>
                </c:pt>
                <c:pt idx="5">
                  <c:v>0.72000000000000008</c:v>
                </c:pt>
                <c:pt idx="6">
                  <c:v>0.61714285714285722</c:v>
                </c:pt>
                <c:pt idx="7">
                  <c:v>0.54</c:v>
                </c:pt>
                <c:pt idx="8">
                  <c:v>0.48000000000000004</c:v>
                </c:pt>
                <c:pt idx="9">
                  <c:v>0.43200000000000005</c:v>
                </c:pt>
                <c:pt idx="10">
                  <c:v>0.39272727272727276</c:v>
                </c:pt>
                <c:pt idx="11">
                  <c:v>0.36000000000000004</c:v>
                </c:pt>
                <c:pt idx="12">
                  <c:v>0.3323076923076923</c:v>
                </c:pt>
                <c:pt idx="13">
                  <c:v>0.30857142857142861</c:v>
                </c:pt>
                <c:pt idx="14">
                  <c:v>0.28800000000000003</c:v>
                </c:pt>
                <c:pt idx="15">
                  <c:v>0.27</c:v>
                </c:pt>
                <c:pt idx="16">
                  <c:v>0.25411764705882356</c:v>
                </c:pt>
                <c:pt idx="17">
                  <c:v>0.24000000000000002</c:v>
                </c:pt>
                <c:pt idx="18">
                  <c:v>0.22736842105263158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6AE-436F-8D69-AE7F6379EA8F}"/>
            </c:ext>
          </c:extLst>
        </c:ser>
        <c:ser>
          <c:idx val="6"/>
          <c:order val="6"/>
          <c:tx>
            <c:strRef>
              <c:f>'a_r=0.5'!$W$16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'a_r=0.5'!$W$17:$W$35</c:f>
              <c:numCache>
                <c:formatCode>0.000</c:formatCode>
                <c:ptCount val="19"/>
                <c:pt idx="0">
                  <c:v>21.479551376458595</c:v>
                </c:pt>
                <c:pt idx="1">
                  <c:v>10.739775688229297</c:v>
                </c:pt>
                <c:pt idx="2">
                  <c:v>7.1598504588195313</c:v>
                </c:pt>
                <c:pt idx="3">
                  <c:v>5.3698878441146487</c:v>
                </c:pt>
                <c:pt idx="4">
                  <c:v>4.2959102752917193</c:v>
                </c:pt>
                <c:pt idx="5">
                  <c:v>3.5799252294097657</c:v>
                </c:pt>
                <c:pt idx="6">
                  <c:v>3.0685073394940852</c:v>
                </c:pt>
                <c:pt idx="7">
                  <c:v>2.6849439220573244</c:v>
                </c:pt>
                <c:pt idx="8">
                  <c:v>2.3866168196065107</c:v>
                </c:pt>
                <c:pt idx="9">
                  <c:v>2.1479551376458597</c:v>
                </c:pt>
                <c:pt idx="10">
                  <c:v>1.9526864887689632</c:v>
                </c:pt>
                <c:pt idx="11">
                  <c:v>1.7899626147048828</c:v>
                </c:pt>
                <c:pt idx="12">
                  <c:v>1.6522731828045072</c:v>
                </c:pt>
                <c:pt idx="13">
                  <c:v>1.5342536697470426</c:v>
                </c:pt>
                <c:pt idx="14">
                  <c:v>1.4319700917639062</c:v>
                </c:pt>
                <c:pt idx="15">
                  <c:v>1.3424719610286622</c:v>
                </c:pt>
                <c:pt idx="16">
                  <c:v>1.2635030221446233</c:v>
                </c:pt>
                <c:pt idx="17">
                  <c:v>1.1933084098032554</c:v>
                </c:pt>
                <c:pt idx="18">
                  <c:v>1.1305027040241367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6AE-436F-8D69-AE7F6379EA8F}"/>
            </c:ext>
          </c:extLst>
        </c:ser>
        <c:ser>
          <c:idx val="7"/>
          <c:order val="7"/>
          <c:tx>
            <c:strRef>
              <c:f>'a_r=0.5'!$AC$8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'a_r=0.5'!$AC$9:$AC$27</c:f>
              <c:numCache>
                <c:formatCode>0.000</c:formatCode>
                <c:ptCount val="19"/>
                <c:pt idx="0">
                  <c:v>457.62711864406782</c:v>
                </c:pt>
                <c:pt idx="1">
                  <c:v>228.81355932203391</c:v>
                </c:pt>
                <c:pt idx="2">
                  <c:v>152.54237288135593</c:v>
                </c:pt>
                <c:pt idx="3">
                  <c:v>114.40677966101696</c:v>
                </c:pt>
                <c:pt idx="4">
                  <c:v>91.525423728813564</c:v>
                </c:pt>
                <c:pt idx="5">
                  <c:v>76.271186440677965</c:v>
                </c:pt>
                <c:pt idx="6">
                  <c:v>65.375302663438262</c:v>
                </c:pt>
                <c:pt idx="7">
                  <c:v>57.203389830508478</c:v>
                </c:pt>
                <c:pt idx="8">
                  <c:v>50.847457627118644</c:v>
                </c:pt>
                <c:pt idx="9">
                  <c:v>45.762711864406782</c:v>
                </c:pt>
                <c:pt idx="10">
                  <c:v>41.602465331278893</c:v>
                </c:pt>
                <c:pt idx="11">
                  <c:v>38.135593220338983</c:v>
                </c:pt>
                <c:pt idx="12">
                  <c:v>35.202086049543681</c:v>
                </c:pt>
                <c:pt idx="13">
                  <c:v>32.687651331719131</c:v>
                </c:pt>
                <c:pt idx="14">
                  <c:v>30.508474576271187</c:v>
                </c:pt>
                <c:pt idx="15">
                  <c:v>28.601694915254239</c:v>
                </c:pt>
                <c:pt idx="16">
                  <c:v>26.919242273180458</c:v>
                </c:pt>
                <c:pt idx="17">
                  <c:v>25.423728813559322</c:v>
                </c:pt>
                <c:pt idx="18">
                  <c:v>24.085637823371989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6AE-436F-8D69-AE7F6379EA8F}"/>
            </c:ext>
          </c:extLst>
        </c:ser>
        <c:ser>
          <c:idx val="8"/>
          <c:order val="8"/>
          <c:tx>
            <c:strRef>
              <c:f>'a_r=0.5'!$AF$12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'a_r=0.5'!$AF$13:$AF$31</c:f>
              <c:numCache>
                <c:formatCode>0.000</c:formatCode>
                <c:ptCount val="19"/>
                <c:pt idx="0">
                  <c:v>322.18079846399991</c:v>
                </c:pt>
                <c:pt idx="1">
                  <c:v>161.09039923199995</c:v>
                </c:pt>
                <c:pt idx="2">
                  <c:v>107.39359948799996</c:v>
                </c:pt>
                <c:pt idx="3">
                  <c:v>80.545199615999977</c:v>
                </c:pt>
                <c:pt idx="4">
                  <c:v>64.436159692799976</c:v>
                </c:pt>
                <c:pt idx="5">
                  <c:v>53.696799743999982</c:v>
                </c:pt>
                <c:pt idx="6">
                  <c:v>46.025828351999984</c:v>
                </c:pt>
                <c:pt idx="7">
                  <c:v>40.272599807999988</c:v>
                </c:pt>
                <c:pt idx="8">
                  <c:v>35.79786649599999</c:v>
                </c:pt>
                <c:pt idx="9">
                  <c:v>32.218079846399988</c:v>
                </c:pt>
                <c:pt idx="10">
                  <c:v>29.289163496727266</c:v>
                </c:pt>
                <c:pt idx="11">
                  <c:v>26.848399871999991</c:v>
                </c:pt>
                <c:pt idx="12">
                  <c:v>24.783138343384607</c:v>
                </c:pt>
                <c:pt idx="13">
                  <c:v>23.012914175999992</c:v>
                </c:pt>
                <c:pt idx="14">
                  <c:v>21.478719897599994</c:v>
                </c:pt>
                <c:pt idx="15">
                  <c:v>20.136299903999994</c:v>
                </c:pt>
                <c:pt idx="16">
                  <c:v>18.951811674352935</c:v>
                </c:pt>
                <c:pt idx="17">
                  <c:v>17.898933247999995</c:v>
                </c:pt>
                <c:pt idx="18">
                  <c:v>16.956884129684205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C6AE-436F-8D69-AE7F6379EA8F}"/>
            </c:ext>
          </c:extLst>
        </c:ser>
        <c:ser>
          <c:idx val="9"/>
          <c:order val="9"/>
          <c:tx>
            <c:strRef>
              <c:f>'a_r=0.5'!$AI$8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'a_r=0.5'!$AI$9:$AI$27</c:f>
              <c:numCache>
                <c:formatCode>0.000</c:formatCode>
                <c:ptCount val="19"/>
                <c:pt idx="0">
                  <c:v>38.961119231999994</c:v>
                </c:pt>
                <c:pt idx="1">
                  <c:v>19.480559615999997</c:v>
                </c:pt>
                <c:pt idx="2">
                  <c:v>12.987039743999999</c:v>
                </c:pt>
                <c:pt idx="3">
                  <c:v>9.7402798079999986</c:v>
                </c:pt>
                <c:pt idx="4">
                  <c:v>7.7922238463999989</c:v>
                </c:pt>
                <c:pt idx="5">
                  <c:v>6.4935198719999994</c:v>
                </c:pt>
                <c:pt idx="6">
                  <c:v>5.5658741759999995</c:v>
                </c:pt>
                <c:pt idx="7">
                  <c:v>4.8701399039999993</c:v>
                </c:pt>
                <c:pt idx="8">
                  <c:v>4.329013247999999</c:v>
                </c:pt>
                <c:pt idx="9">
                  <c:v>3.8961119231999994</c:v>
                </c:pt>
                <c:pt idx="10">
                  <c:v>3.5419199301818178</c:v>
                </c:pt>
                <c:pt idx="11">
                  <c:v>3.2467599359999997</c:v>
                </c:pt>
                <c:pt idx="12">
                  <c:v>2.9970091716923073</c:v>
                </c:pt>
                <c:pt idx="13">
                  <c:v>2.7829370879999997</c:v>
                </c:pt>
                <c:pt idx="14">
                  <c:v>2.5974079487999995</c:v>
                </c:pt>
                <c:pt idx="15">
                  <c:v>2.4350699519999996</c:v>
                </c:pt>
                <c:pt idx="16">
                  <c:v>2.2918305430588233</c:v>
                </c:pt>
                <c:pt idx="17">
                  <c:v>2.1645066239999995</c:v>
                </c:pt>
                <c:pt idx="18">
                  <c:v>2.0505852227368417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C6AE-436F-8D69-AE7F6379EA8F}"/>
            </c:ext>
          </c:extLst>
        </c:ser>
        <c:ser>
          <c:idx val="10"/>
          <c:order val="10"/>
          <c:tx>
            <c:strRef>
              <c:f>'a_r=0.5'!$AL$8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'a_r=0.5'!$AL$9:$AL$27</c:f>
              <c:numCache>
                <c:formatCode>0.000</c:formatCode>
                <c:ptCount val="19"/>
                <c:pt idx="0">
                  <c:v>94.637039615999996</c:v>
                </c:pt>
                <c:pt idx="1">
                  <c:v>47.318519807999998</c:v>
                </c:pt>
                <c:pt idx="2">
                  <c:v>31.545679871999997</c:v>
                </c:pt>
                <c:pt idx="3">
                  <c:v>23.659259903999999</c:v>
                </c:pt>
                <c:pt idx="4">
                  <c:v>18.927407923200001</c:v>
                </c:pt>
                <c:pt idx="5">
                  <c:v>15.772839935999999</c:v>
                </c:pt>
                <c:pt idx="6">
                  <c:v>13.519577088</c:v>
                </c:pt>
                <c:pt idx="7">
                  <c:v>11.829629951999999</c:v>
                </c:pt>
                <c:pt idx="8">
                  <c:v>10.515226624</c:v>
                </c:pt>
                <c:pt idx="9">
                  <c:v>9.4637039616000003</c:v>
                </c:pt>
                <c:pt idx="10">
                  <c:v>8.6033672378181816</c:v>
                </c:pt>
                <c:pt idx="11">
                  <c:v>7.8864199679999993</c:v>
                </c:pt>
                <c:pt idx="12">
                  <c:v>7.2797722781538461</c:v>
                </c:pt>
                <c:pt idx="13">
                  <c:v>6.7597885440000001</c:v>
                </c:pt>
                <c:pt idx="14">
                  <c:v>6.3091359743999993</c:v>
                </c:pt>
                <c:pt idx="15">
                  <c:v>5.9148149759999997</c:v>
                </c:pt>
                <c:pt idx="16">
                  <c:v>5.5668846832941172</c:v>
                </c:pt>
                <c:pt idx="17">
                  <c:v>5.2576133120000001</c:v>
                </c:pt>
                <c:pt idx="18">
                  <c:v>4.9808968218947367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C6AE-436F-8D69-AE7F6379EA8F}"/>
            </c:ext>
          </c:extLst>
        </c:ser>
        <c:ser>
          <c:idx val="11"/>
          <c:order val="11"/>
          <c:tx>
            <c:strRef>
              <c:f>'a_r=0.5'!$AQ$8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'a_r=0.5'!$AQ$9:$AQ$27</c:f>
              <c:numCache>
                <c:formatCode>0.000</c:formatCode>
                <c:ptCount val="19"/>
                <c:pt idx="0">
                  <c:v>1619.2546928497679</c:v>
                </c:pt>
                <c:pt idx="1">
                  <c:v>822.57981642488392</c:v>
                </c:pt>
                <c:pt idx="2">
                  <c:v>562.77817761658912</c:v>
                </c:pt>
                <c:pt idx="3">
                  <c:v>437.19484821244197</c:v>
                </c:pt>
                <c:pt idx="4">
                  <c:v>365.29884256995354</c:v>
                </c:pt>
                <c:pt idx="5">
                  <c:v>320.24649880829458</c:v>
                </c:pt>
                <c:pt idx="6">
                  <c:v>290.53339040710966</c:v>
                </c:pt>
                <c:pt idx="7">
                  <c:v>270.40730410622098</c:v>
                </c:pt>
                <c:pt idx="8">
                  <c:v>256.6725658721964</c:v>
                </c:pt>
                <c:pt idx="9">
                  <c:v>247.41177128497674</c:v>
                </c:pt>
                <c:pt idx="10">
                  <c:v>241.40475389543346</c:v>
                </c:pt>
                <c:pt idx="11">
                  <c:v>237.83806940414729</c:v>
                </c:pt>
                <c:pt idx="12">
                  <c:v>236.14856406536674</c:v>
                </c:pt>
                <c:pt idx="13">
                  <c:v>235.93398520355484</c:v>
                </c:pt>
                <c:pt idx="14">
                  <c:v>236.89934752331786</c:v>
                </c:pt>
                <c:pt idx="15">
                  <c:v>238.82341205311045</c:v>
                </c:pt>
                <c:pt idx="16">
                  <c:v>241.53699604998633</c:v>
                </c:pt>
                <c:pt idx="17">
                  <c:v>244.90851293609819</c:v>
                </c:pt>
                <c:pt idx="18">
                  <c:v>248.83407857104038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C6AE-436F-8D69-AE7F6379EA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3919600"/>
        <c:axId val="100533140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'a_r=0.5'!$E$9</c15:sqref>
                        </c15:formulaRef>
                      </c:ext>
                    </c:extLst>
                    <c:strCache>
                      <c:ptCount val="1"/>
                      <c:pt idx="0">
                        <c:v>tр, мес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yVal>
                  <c:numRef>
                    <c:extLst>
                      <c:ext uri="{02D57815-91ED-43cb-92C2-25804820EDAC}">
                        <c15:formulaRef>
                          <c15:sqref>'a_r=0.5'!$E$10:$E$28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B-C6AE-436F-8D69-AE7F6379EA8F}"/>
                  </c:ext>
                </c:extLst>
              </c15:ser>
            </c15:filteredScatterSeries>
          </c:ext>
        </c:extLst>
      </c:scatterChart>
      <c:valAx>
        <c:axId val="1003919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t, </a:t>
                </a:r>
                <a:r>
                  <a:rPr lang="ru-RU" sz="1200"/>
                  <a:t>мес</a:t>
                </a:r>
              </a:p>
            </c:rich>
          </c:tx>
          <c:layout>
            <c:manualLayout>
              <c:xMode val="edge"/>
              <c:yMode val="edge"/>
              <c:x val="0.51027530324263393"/>
              <c:y val="0.896381624071251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5331408"/>
        <c:crosses val="autoZero"/>
        <c:crossBetween val="midCat"/>
      </c:valAx>
      <c:valAx>
        <c:axId val="100533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S,</a:t>
                </a:r>
                <a:r>
                  <a:rPr lang="en-US" sz="1200" baseline="0"/>
                  <a:t> </a:t>
                </a:r>
                <a:r>
                  <a:rPr lang="ru-RU" sz="1200" baseline="0"/>
                  <a:t>млн.руб</a:t>
                </a:r>
                <a:r>
                  <a:rPr lang="ru-RU" baseline="0"/>
                  <a:t>.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3919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latin typeface="Times New Roman" panose="02020603050405020304" pitchFamily="18" charset="0"/>
                <a:cs typeface="Times New Roman" panose="02020603050405020304" pitchFamily="18" charset="0"/>
              </a:rPr>
              <a:t>Определение рационального варианта возведения объекта</a:t>
            </a:r>
          </a:p>
        </c:rich>
      </c:tx>
      <c:layout>
        <c:manualLayout>
          <c:xMode val="edge"/>
          <c:yMode val="edge"/>
          <c:x val="0.27991273873416955"/>
          <c:y val="1.4620999743105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'a_r=0.5'!$F$10:$F$28</c:f>
              <c:numCache>
                <c:formatCode>0.000</c:formatCode>
                <c:ptCount val="19"/>
                <c:pt idx="0">
                  <c:v>1.9478799999999996</c:v>
                </c:pt>
                <c:pt idx="1">
                  <c:v>3.8957599999999992</c:v>
                </c:pt>
                <c:pt idx="2">
                  <c:v>5.8436399999999988</c:v>
                </c:pt>
                <c:pt idx="3">
                  <c:v>7.7915199999999984</c:v>
                </c:pt>
                <c:pt idx="4">
                  <c:v>9.7393999999999981</c:v>
                </c:pt>
                <c:pt idx="5">
                  <c:v>11.687279999999998</c:v>
                </c:pt>
                <c:pt idx="6">
                  <c:v>13.635159999999997</c:v>
                </c:pt>
                <c:pt idx="7">
                  <c:v>15.583039999999997</c:v>
                </c:pt>
                <c:pt idx="8">
                  <c:v>17.530919999999995</c:v>
                </c:pt>
                <c:pt idx="9">
                  <c:v>19.478799999999996</c:v>
                </c:pt>
                <c:pt idx="10">
                  <c:v>21.426679999999998</c:v>
                </c:pt>
                <c:pt idx="11">
                  <c:v>23.374559999999995</c:v>
                </c:pt>
                <c:pt idx="12">
                  <c:v>25.322439999999993</c:v>
                </c:pt>
                <c:pt idx="13">
                  <c:v>27.270319999999995</c:v>
                </c:pt>
                <c:pt idx="14">
                  <c:v>29.218199999999996</c:v>
                </c:pt>
                <c:pt idx="15">
                  <c:v>31.166079999999994</c:v>
                </c:pt>
                <c:pt idx="16">
                  <c:v>33.113959999999992</c:v>
                </c:pt>
                <c:pt idx="17">
                  <c:v>35.061839999999989</c:v>
                </c:pt>
                <c:pt idx="18">
                  <c:v>37.009719999999994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36F-4232-9184-77226D8D6B38}"/>
            </c:ext>
          </c:extLst>
        </c:ser>
        <c:ser>
          <c:idx val="2"/>
          <c:order val="2"/>
          <c:tx>
            <c:strRef>
              <c:f>'a_r=0.5'!$J$7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'a_r=0.5'!$J$8:$J$26</c:f>
              <c:numCache>
                <c:formatCode>0.000</c:formatCode>
                <c:ptCount val="19"/>
                <c:pt idx="0">
                  <c:v>2.6095999999999999</c:v>
                </c:pt>
                <c:pt idx="1">
                  <c:v>5.2191999999999998</c:v>
                </c:pt>
                <c:pt idx="2">
                  <c:v>7.8287999999999993</c:v>
                </c:pt>
                <c:pt idx="3">
                  <c:v>10.4384</c:v>
                </c:pt>
                <c:pt idx="4">
                  <c:v>13.048</c:v>
                </c:pt>
                <c:pt idx="5">
                  <c:v>15.657599999999999</c:v>
                </c:pt>
                <c:pt idx="6">
                  <c:v>18.267199999999999</c:v>
                </c:pt>
                <c:pt idx="7">
                  <c:v>20.876799999999999</c:v>
                </c:pt>
                <c:pt idx="8">
                  <c:v>23.4864</c:v>
                </c:pt>
                <c:pt idx="9">
                  <c:v>26.096</c:v>
                </c:pt>
                <c:pt idx="10">
                  <c:v>28.7056</c:v>
                </c:pt>
                <c:pt idx="11">
                  <c:v>31.315199999999997</c:v>
                </c:pt>
                <c:pt idx="12">
                  <c:v>33.924799999999998</c:v>
                </c:pt>
                <c:pt idx="13">
                  <c:v>36.534399999999998</c:v>
                </c:pt>
                <c:pt idx="14">
                  <c:v>39.143999999999998</c:v>
                </c:pt>
                <c:pt idx="15">
                  <c:v>41.753599999999999</c:v>
                </c:pt>
                <c:pt idx="16">
                  <c:v>44.363199999999999</c:v>
                </c:pt>
                <c:pt idx="17">
                  <c:v>46.972799999999999</c:v>
                </c:pt>
                <c:pt idx="18">
                  <c:v>49.5824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36F-4232-9184-77226D8D6B38}"/>
            </c:ext>
          </c:extLst>
        </c:ser>
        <c:ser>
          <c:idx val="3"/>
          <c:order val="3"/>
          <c:tx>
            <c:strRef>
              <c:f>'a_r=0.5'!$N$6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'a_r=0.5'!$N$7:$N$25</c:f>
              <c:numCache>
                <c:formatCode>0.000</c:formatCode>
                <c:ptCount val="19"/>
                <c:pt idx="0">
                  <c:v>4.0774999999999997</c:v>
                </c:pt>
                <c:pt idx="1">
                  <c:v>8.1549999999999994</c:v>
                </c:pt>
                <c:pt idx="2">
                  <c:v>12.232499999999998</c:v>
                </c:pt>
                <c:pt idx="3">
                  <c:v>16.309999999999999</c:v>
                </c:pt>
                <c:pt idx="4">
                  <c:v>20.387499999999999</c:v>
                </c:pt>
                <c:pt idx="5">
                  <c:v>24.464999999999996</c:v>
                </c:pt>
                <c:pt idx="6">
                  <c:v>28.542499999999997</c:v>
                </c:pt>
                <c:pt idx="7">
                  <c:v>32.619999999999997</c:v>
                </c:pt>
                <c:pt idx="8">
                  <c:v>36.697499999999998</c:v>
                </c:pt>
                <c:pt idx="9">
                  <c:v>40.774999999999999</c:v>
                </c:pt>
                <c:pt idx="10">
                  <c:v>44.852499999999999</c:v>
                </c:pt>
                <c:pt idx="11">
                  <c:v>48.929999999999993</c:v>
                </c:pt>
                <c:pt idx="12">
                  <c:v>53.007499999999993</c:v>
                </c:pt>
                <c:pt idx="13">
                  <c:v>57.084999999999994</c:v>
                </c:pt>
                <c:pt idx="14">
                  <c:v>61.162499999999994</c:v>
                </c:pt>
                <c:pt idx="15">
                  <c:v>65.239999999999995</c:v>
                </c:pt>
                <c:pt idx="16">
                  <c:v>69.317499999999995</c:v>
                </c:pt>
                <c:pt idx="17">
                  <c:v>73.394999999999996</c:v>
                </c:pt>
                <c:pt idx="18">
                  <c:v>77.472499999999997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36F-4232-9184-77226D8D6B38}"/>
            </c:ext>
          </c:extLst>
        </c:ser>
        <c:ser>
          <c:idx val="4"/>
          <c:order val="4"/>
          <c:tx>
            <c:strRef>
              <c:f>'a_r=0.5'!$Q$7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'a_r=0.5'!$Q$8:$Q$26</c:f>
              <c:numCache>
                <c:formatCode>0.000</c:formatCode>
                <c:ptCount val="19"/>
                <c:pt idx="0">
                  <c:v>671.41408551724135</c:v>
                </c:pt>
                <c:pt idx="1">
                  <c:v>335.70704275862067</c:v>
                </c:pt>
                <c:pt idx="2">
                  <c:v>223.80469517241377</c:v>
                </c:pt>
                <c:pt idx="3">
                  <c:v>167.85352137931034</c:v>
                </c:pt>
                <c:pt idx="4">
                  <c:v>134.28281710344828</c:v>
                </c:pt>
                <c:pt idx="5">
                  <c:v>111.90234758620689</c:v>
                </c:pt>
                <c:pt idx="6">
                  <c:v>95.916297931034478</c:v>
                </c:pt>
                <c:pt idx="7">
                  <c:v>83.926760689655168</c:v>
                </c:pt>
                <c:pt idx="8">
                  <c:v>74.601565057471262</c:v>
                </c:pt>
                <c:pt idx="9">
                  <c:v>67.14140855172414</c:v>
                </c:pt>
                <c:pt idx="10">
                  <c:v>61.037644137931032</c:v>
                </c:pt>
                <c:pt idx="11">
                  <c:v>55.951173793103443</c:v>
                </c:pt>
                <c:pt idx="12">
                  <c:v>51.6472373474801</c:v>
                </c:pt>
                <c:pt idx="13">
                  <c:v>47.958148965517239</c:v>
                </c:pt>
                <c:pt idx="14">
                  <c:v>44.760939034482753</c:v>
                </c:pt>
                <c:pt idx="15">
                  <c:v>41.963380344827584</c:v>
                </c:pt>
                <c:pt idx="16">
                  <c:v>39.49494620689655</c:v>
                </c:pt>
                <c:pt idx="17">
                  <c:v>37.300782528735631</c:v>
                </c:pt>
                <c:pt idx="18">
                  <c:v>35.337583448275858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36F-4232-9184-77226D8D6B38}"/>
            </c:ext>
          </c:extLst>
        </c:ser>
        <c:ser>
          <c:idx val="5"/>
          <c:order val="5"/>
          <c:tx>
            <c:strRef>
              <c:f>'a_r=0.5'!$T$8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'a_r=0.5'!$T$9:$T$27</c:f>
              <c:numCache>
                <c:formatCode>0.000</c:formatCode>
                <c:ptCount val="19"/>
                <c:pt idx="0">
                  <c:v>4.32</c:v>
                </c:pt>
                <c:pt idx="1">
                  <c:v>2.16</c:v>
                </c:pt>
                <c:pt idx="2">
                  <c:v>1.4400000000000002</c:v>
                </c:pt>
                <c:pt idx="3">
                  <c:v>1.08</c:v>
                </c:pt>
                <c:pt idx="4">
                  <c:v>0.8640000000000001</c:v>
                </c:pt>
                <c:pt idx="5">
                  <c:v>0.72000000000000008</c:v>
                </c:pt>
                <c:pt idx="6">
                  <c:v>0.61714285714285722</c:v>
                </c:pt>
                <c:pt idx="7">
                  <c:v>0.54</c:v>
                </c:pt>
                <c:pt idx="8">
                  <c:v>0.48000000000000004</c:v>
                </c:pt>
                <c:pt idx="9">
                  <c:v>0.43200000000000005</c:v>
                </c:pt>
                <c:pt idx="10">
                  <c:v>0.39272727272727276</c:v>
                </c:pt>
                <c:pt idx="11">
                  <c:v>0.36000000000000004</c:v>
                </c:pt>
                <c:pt idx="12">
                  <c:v>0.3323076923076923</c:v>
                </c:pt>
                <c:pt idx="13">
                  <c:v>0.30857142857142861</c:v>
                </c:pt>
                <c:pt idx="14">
                  <c:v>0.28800000000000003</c:v>
                </c:pt>
                <c:pt idx="15">
                  <c:v>0.27</c:v>
                </c:pt>
                <c:pt idx="16">
                  <c:v>0.25411764705882356</c:v>
                </c:pt>
                <c:pt idx="17">
                  <c:v>0.24000000000000002</c:v>
                </c:pt>
                <c:pt idx="18">
                  <c:v>0.22736842105263158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36F-4232-9184-77226D8D6B38}"/>
            </c:ext>
          </c:extLst>
        </c:ser>
        <c:ser>
          <c:idx val="6"/>
          <c:order val="6"/>
          <c:tx>
            <c:strRef>
              <c:f>'a_r=0.5'!$W$16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'a_r=0.5'!$W$17:$W$35</c:f>
              <c:numCache>
                <c:formatCode>0.000</c:formatCode>
                <c:ptCount val="19"/>
                <c:pt idx="0">
                  <c:v>21.479551376458595</c:v>
                </c:pt>
                <c:pt idx="1">
                  <c:v>10.739775688229297</c:v>
                </c:pt>
                <c:pt idx="2">
                  <c:v>7.1598504588195313</c:v>
                </c:pt>
                <c:pt idx="3">
                  <c:v>5.3698878441146487</c:v>
                </c:pt>
                <c:pt idx="4">
                  <c:v>4.2959102752917193</c:v>
                </c:pt>
                <c:pt idx="5">
                  <c:v>3.5799252294097657</c:v>
                </c:pt>
                <c:pt idx="6">
                  <c:v>3.0685073394940852</c:v>
                </c:pt>
                <c:pt idx="7">
                  <c:v>2.6849439220573244</c:v>
                </c:pt>
                <c:pt idx="8">
                  <c:v>2.3866168196065107</c:v>
                </c:pt>
                <c:pt idx="9">
                  <c:v>2.1479551376458597</c:v>
                </c:pt>
                <c:pt idx="10">
                  <c:v>1.9526864887689632</c:v>
                </c:pt>
                <c:pt idx="11">
                  <c:v>1.7899626147048828</c:v>
                </c:pt>
                <c:pt idx="12">
                  <c:v>1.6522731828045072</c:v>
                </c:pt>
                <c:pt idx="13">
                  <c:v>1.5342536697470426</c:v>
                </c:pt>
                <c:pt idx="14">
                  <c:v>1.4319700917639062</c:v>
                </c:pt>
                <c:pt idx="15">
                  <c:v>1.3424719610286622</c:v>
                </c:pt>
                <c:pt idx="16">
                  <c:v>1.2635030221446233</c:v>
                </c:pt>
                <c:pt idx="17">
                  <c:v>1.1933084098032554</c:v>
                </c:pt>
                <c:pt idx="18">
                  <c:v>1.1305027040241367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36F-4232-9184-77226D8D6B38}"/>
            </c:ext>
          </c:extLst>
        </c:ser>
        <c:ser>
          <c:idx val="7"/>
          <c:order val="7"/>
          <c:tx>
            <c:strRef>
              <c:f>'a_r=0.5'!$AC$8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'a_r=0.5'!$AC$9:$AC$27</c:f>
              <c:numCache>
                <c:formatCode>0.000</c:formatCode>
                <c:ptCount val="19"/>
                <c:pt idx="0">
                  <c:v>457.62711864406782</c:v>
                </c:pt>
                <c:pt idx="1">
                  <c:v>228.81355932203391</c:v>
                </c:pt>
                <c:pt idx="2">
                  <c:v>152.54237288135593</c:v>
                </c:pt>
                <c:pt idx="3">
                  <c:v>114.40677966101696</c:v>
                </c:pt>
                <c:pt idx="4">
                  <c:v>91.525423728813564</c:v>
                </c:pt>
                <c:pt idx="5">
                  <c:v>76.271186440677965</c:v>
                </c:pt>
                <c:pt idx="6">
                  <c:v>65.375302663438262</c:v>
                </c:pt>
                <c:pt idx="7">
                  <c:v>57.203389830508478</c:v>
                </c:pt>
                <c:pt idx="8">
                  <c:v>50.847457627118644</c:v>
                </c:pt>
                <c:pt idx="9">
                  <c:v>45.762711864406782</c:v>
                </c:pt>
                <c:pt idx="10">
                  <c:v>41.602465331278893</c:v>
                </c:pt>
                <c:pt idx="11">
                  <c:v>38.135593220338983</c:v>
                </c:pt>
                <c:pt idx="12">
                  <c:v>35.202086049543681</c:v>
                </c:pt>
                <c:pt idx="13">
                  <c:v>32.687651331719131</c:v>
                </c:pt>
                <c:pt idx="14">
                  <c:v>30.508474576271187</c:v>
                </c:pt>
                <c:pt idx="15">
                  <c:v>28.601694915254239</c:v>
                </c:pt>
                <c:pt idx="16">
                  <c:v>26.919242273180458</c:v>
                </c:pt>
                <c:pt idx="17">
                  <c:v>25.423728813559322</c:v>
                </c:pt>
                <c:pt idx="18">
                  <c:v>24.085637823371989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36F-4232-9184-77226D8D6B38}"/>
            </c:ext>
          </c:extLst>
        </c:ser>
        <c:ser>
          <c:idx val="8"/>
          <c:order val="8"/>
          <c:tx>
            <c:strRef>
              <c:f>'a_r=0.5'!$AF$12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'a_r=0.5'!$AF$13:$AF$31</c:f>
              <c:numCache>
                <c:formatCode>0.000</c:formatCode>
                <c:ptCount val="19"/>
                <c:pt idx="0">
                  <c:v>322.18079846399991</c:v>
                </c:pt>
                <c:pt idx="1">
                  <c:v>161.09039923199995</c:v>
                </c:pt>
                <c:pt idx="2">
                  <c:v>107.39359948799996</c:v>
                </c:pt>
                <c:pt idx="3">
                  <c:v>80.545199615999977</c:v>
                </c:pt>
                <c:pt idx="4">
                  <c:v>64.436159692799976</c:v>
                </c:pt>
                <c:pt idx="5">
                  <c:v>53.696799743999982</c:v>
                </c:pt>
                <c:pt idx="6">
                  <c:v>46.025828351999984</c:v>
                </c:pt>
                <c:pt idx="7">
                  <c:v>40.272599807999988</c:v>
                </c:pt>
                <c:pt idx="8">
                  <c:v>35.79786649599999</c:v>
                </c:pt>
                <c:pt idx="9">
                  <c:v>32.218079846399988</c:v>
                </c:pt>
                <c:pt idx="10">
                  <c:v>29.289163496727266</c:v>
                </c:pt>
                <c:pt idx="11">
                  <c:v>26.848399871999991</c:v>
                </c:pt>
                <c:pt idx="12">
                  <c:v>24.783138343384607</c:v>
                </c:pt>
                <c:pt idx="13">
                  <c:v>23.012914175999992</c:v>
                </c:pt>
                <c:pt idx="14">
                  <c:v>21.478719897599994</c:v>
                </c:pt>
                <c:pt idx="15">
                  <c:v>20.136299903999994</c:v>
                </c:pt>
                <c:pt idx="16">
                  <c:v>18.951811674352935</c:v>
                </c:pt>
                <c:pt idx="17">
                  <c:v>17.898933247999995</c:v>
                </c:pt>
                <c:pt idx="18">
                  <c:v>16.956884129684205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36F-4232-9184-77226D8D6B38}"/>
            </c:ext>
          </c:extLst>
        </c:ser>
        <c:ser>
          <c:idx val="9"/>
          <c:order val="9"/>
          <c:tx>
            <c:strRef>
              <c:f>'a_r=0.5'!$AI$8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'a_r=0.5'!$AI$9:$AI$27</c:f>
              <c:numCache>
                <c:formatCode>0.000</c:formatCode>
                <c:ptCount val="19"/>
                <c:pt idx="0">
                  <c:v>38.961119231999994</c:v>
                </c:pt>
                <c:pt idx="1">
                  <c:v>19.480559615999997</c:v>
                </c:pt>
                <c:pt idx="2">
                  <c:v>12.987039743999999</c:v>
                </c:pt>
                <c:pt idx="3">
                  <c:v>9.7402798079999986</c:v>
                </c:pt>
                <c:pt idx="4">
                  <c:v>7.7922238463999989</c:v>
                </c:pt>
                <c:pt idx="5">
                  <c:v>6.4935198719999994</c:v>
                </c:pt>
                <c:pt idx="6">
                  <c:v>5.5658741759999995</c:v>
                </c:pt>
                <c:pt idx="7">
                  <c:v>4.8701399039999993</c:v>
                </c:pt>
                <c:pt idx="8">
                  <c:v>4.329013247999999</c:v>
                </c:pt>
                <c:pt idx="9">
                  <c:v>3.8961119231999994</c:v>
                </c:pt>
                <c:pt idx="10">
                  <c:v>3.5419199301818178</c:v>
                </c:pt>
                <c:pt idx="11">
                  <c:v>3.2467599359999997</c:v>
                </c:pt>
                <c:pt idx="12">
                  <c:v>2.9970091716923073</c:v>
                </c:pt>
                <c:pt idx="13">
                  <c:v>2.7829370879999997</c:v>
                </c:pt>
                <c:pt idx="14">
                  <c:v>2.5974079487999995</c:v>
                </c:pt>
                <c:pt idx="15">
                  <c:v>2.4350699519999996</c:v>
                </c:pt>
                <c:pt idx="16">
                  <c:v>2.2918305430588233</c:v>
                </c:pt>
                <c:pt idx="17">
                  <c:v>2.1645066239999995</c:v>
                </c:pt>
                <c:pt idx="18">
                  <c:v>2.0505852227368417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336F-4232-9184-77226D8D6B38}"/>
            </c:ext>
          </c:extLst>
        </c:ser>
        <c:ser>
          <c:idx val="10"/>
          <c:order val="10"/>
          <c:tx>
            <c:strRef>
              <c:f>'a_r=0.5'!$AL$8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'a_r=0.5'!$AL$9:$AL$27</c:f>
              <c:numCache>
                <c:formatCode>0.000</c:formatCode>
                <c:ptCount val="19"/>
                <c:pt idx="0">
                  <c:v>94.637039615999996</c:v>
                </c:pt>
                <c:pt idx="1">
                  <c:v>47.318519807999998</c:v>
                </c:pt>
                <c:pt idx="2">
                  <c:v>31.545679871999997</c:v>
                </c:pt>
                <c:pt idx="3">
                  <c:v>23.659259903999999</c:v>
                </c:pt>
                <c:pt idx="4">
                  <c:v>18.927407923200001</c:v>
                </c:pt>
                <c:pt idx="5">
                  <c:v>15.772839935999999</c:v>
                </c:pt>
                <c:pt idx="6">
                  <c:v>13.519577088</c:v>
                </c:pt>
                <c:pt idx="7">
                  <c:v>11.829629951999999</c:v>
                </c:pt>
                <c:pt idx="8">
                  <c:v>10.515226624</c:v>
                </c:pt>
                <c:pt idx="9">
                  <c:v>9.4637039616000003</c:v>
                </c:pt>
                <c:pt idx="10">
                  <c:v>8.6033672378181816</c:v>
                </c:pt>
                <c:pt idx="11">
                  <c:v>7.8864199679999993</c:v>
                </c:pt>
                <c:pt idx="12">
                  <c:v>7.2797722781538461</c:v>
                </c:pt>
                <c:pt idx="13">
                  <c:v>6.7597885440000001</c:v>
                </c:pt>
                <c:pt idx="14">
                  <c:v>6.3091359743999993</c:v>
                </c:pt>
                <c:pt idx="15">
                  <c:v>5.9148149759999997</c:v>
                </c:pt>
                <c:pt idx="16">
                  <c:v>5.5668846832941172</c:v>
                </c:pt>
                <c:pt idx="17">
                  <c:v>5.2576133120000001</c:v>
                </c:pt>
                <c:pt idx="18">
                  <c:v>4.9808968218947367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336F-4232-9184-77226D8D6B38}"/>
            </c:ext>
          </c:extLst>
        </c:ser>
        <c:ser>
          <c:idx val="11"/>
          <c:order val="11"/>
          <c:tx>
            <c:strRef>
              <c:f>'a_r=0.5'!$AQ$8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'a_r=0.5'!$AQ$9:$AQ$27</c:f>
              <c:numCache>
                <c:formatCode>0.000</c:formatCode>
                <c:ptCount val="19"/>
                <c:pt idx="0">
                  <c:v>1619.2546928497679</c:v>
                </c:pt>
                <c:pt idx="1">
                  <c:v>822.57981642488392</c:v>
                </c:pt>
                <c:pt idx="2">
                  <c:v>562.77817761658912</c:v>
                </c:pt>
                <c:pt idx="3">
                  <c:v>437.19484821244197</c:v>
                </c:pt>
                <c:pt idx="4">
                  <c:v>365.29884256995354</c:v>
                </c:pt>
                <c:pt idx="5">
                  <c:v>320.24649880829458</c:v>
                </c:pt>
                <c:pt idx="6">
                  <c:v>290.53339040710966</c:v>
                </c:pt>
                <c:pt idx="7">
                  <c:v>270.40730410622098</c:v>
                </c:pt>
                <c:pt idx="8">
                  <c:v>256.6725658721964</c:v>
                </c:pt>
                <c:pt idx="9">
                  <c:v>247.41177128497674</c:v>
                </c:pt>
                <c:pt idx="10">
                  <c:v>241.40475389543346</c:v>
                </c:pt>
                <c:pt idx="11">
                  <c:v>237.83806940414729</c:v>
                </c:pt>
                <c:pt idx="12">
                  <c:v>236.14856406536674</c:v>
                </c:pt>
                <c:pt idx="13">
                  <c:v>235.93398520355484</c:v>
                </c:pt>
                <c:pt idx="14">
                  <c:v>236.89934752331786</c:v>
                </c:pt>
                <c:pt idx="15">
                  <c:v>238.82341205311045</c:v>
                </c:pt>
                <c:pt idx="16">
                  <c:v>241.53699604998633</c:v>
                </c:pt>
                <c:pt idx="17">
                  <c:v>244.90851293609819</c:v>
                </c:pt>
                <c:pt idx="18">
                  <c:v>248.83407857104038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336F-4232-9184-77226D8D6B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3919600"/>
        <c:axId val="100533140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'a_r=0.5'!$E$9</c15:sqref>
                        </c15:formulaRef>
                      </c:ext>
                    </c:extLst>
                    <c:strCache>
                      <c:ptCount val="1"/>
                      <c:pt idx="0">
                        <c:v>tр, мес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yVal>
                  <c:numRef>
                    <c:extLst>
                      <c:ext uri="{02D57815-91ED-43cb-92C2-25804820EDAC}">
                        <c15:formulaRef>
                          <c15:sqref>'a_r=0.5'!$E$10:$E$28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B-336F-4232-9184-77226D8D6B38}"/>
                  </c:ext>
                </c:extLst>
              </c15:ser>
            </c15:filteredScatterSeries>
          </c:ext>
        </c:extLst>
      </c:scatterChart>
      <c:valAx>
        <c:axId val="1003919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t, </a:t>
                </a:r>
                <a:r>
                  <a:rPr lang="ru-RU" sz="1200"/>
                  <a:t>мес</a:t>
                </a:r>
              </a:p>
            </c:rich>
          </c:tx>
          <c:layout>
            <c:manualLayout>
              <c:xMode val="edge"/>
              <c:yMode val="edge"/>
              <c:x val="0.51027530324263393"/>
              <c:y val="0.896381624071251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5331408"/>
        <c:crosses val="autoZero"/>
        <c:crossBetween val="midCat"/>
      </c:valAx>
      <c:valAx>
        <c:axId val="100533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S,</a:t>
                </a:r>
                <a:r>
                  <a:rPr lang="en-US" sz="1200" baseline="0"/>
                  <a:t> </a:t>
                </a:r>
                <a:r>
                  <a:rPr lang="ru-RU" sz="1200" baseline="0"/>
                  <a:t>млн.руб</a:t>
                </a:r>
                <a:r>
                  <a:rPr lang="ru-RU" baseline="0"/>
                  <a:t>.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3919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171450</xdr:colOff>
      <xdr:row>60</xdr:row>
      <xdr:rowOff>128585</xdr:rowOff>
    </xdr:from>
    <xdr:to>
      <xdr:col>34</xdr:col>
      <xdr:colOff>904874</xdr:colOff>
      <xdr:row>95</xdr:row>
      <xdr:rowOff>142874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BCFA53E2-6DE0-4B03-AC4E-39E13C4530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34</xdr:col>
      <xdr:colOff>542925</xdr:colOff>
      <xdr:row>15</xdr:row>
      <xdr:rowOff>166687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040A553-D371-4AFD-AF01-534243468C47}"/>
            </a:ext>
          </a:extLst>
        </xdr:cNvPr>
        <xdr:cNvSpPr txBox="1"/>
      </xdr:nvSpPr>
      <xdr:spPr>
        <a:xfrm>
          <a:off x="26069925" y="30337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twoCellAnchor>
    <xdr:from>
      <xdr:col>4</xdr:col>
      <xdr:colOff>76199</xdr:colOff>
      <xdr:row>63</xdr:row>
      <xdr:rowOff>80962</xdr:rowOff>
    </xdr:from>
    <xdr:to>
      <xdr:col>16</xdr:col>
      <xdr:colOff>942975</xdr:colOff>
      <xdr:row>97</xdr:row>
      <xdr:rowOff>19050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3D62B2F6-C453-4A91-82C2-DFAC27749B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34</xdr:col>
      <xdr:colOff>542925</xdr:colOff>
      <xdr:row>15</xdr:row>
      <xdr:rowOff>166687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F9790BF-0404-475C-845D-BAEE34D5386B}"/>
            </a:ext>
          </a:extLst>
        </xdr:cNvPr>
        <xdr:cNvSpPr txBox="1"/>
      </xdr:nvSpPr>
      <xdr:spPr>
        <a:xfrm>
          <a:off x="26069925" y="30337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twoCellAnchor>
    <xdr:from>
      <xdr:col>3</xdr:col>
      <xdr:colOff>257174</xdr:colOff>
      <xdr:row>58</xdr:row>
      <xdr:rowOff>185737</xdr:rowOff>
    </xdr:from>
    <xdr:to>
      <xdr:col>16</xdr:col>
      <xdr:colOff>514350</xdr:colOff>
      <xdr:row>92</xdr:row>
      <xdr:rowOff>123825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5EC5E0D2-BEB3-4D3D-95C2-EFCFE973DC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34</xdr:col>
      <xdr:colOff>542925</xdr:colOff>
      <xdr:row>15</xdr:row>
      <xdr:rowOff>166687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AB0A7DE-1FF1-4695-AF37-B4A28CB5167A}"/>
            </a:ext>
          </a:extLst>
        </xdr:cNvPr>
        <xdr:cNvSpPr txBox="1"/>
      </xdr:nvSpPr>
      <xdr:spPr>
        <a:xfrm>
          <a:off x="26069925" y="30337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twoCellAnchor>
    <xdr:from>
      <xdr:col>3</xdr:col>
      <xdr:colOff>523874</xdr:colOff>
      <xdr:row>57</xdr:row>
      <xdr:rowOff>71437</xdr:rowOff>
    </xdr:from>
    <xdr:to>
      <xdr:col>16</xdr:col>
      <xdr:colOff>781050</xdr:colOff>
      <xdr:row>91</xdr:row>
      <xdr:rowOff>9525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566E7AE2-5B47-49A4-9262-C8C900BABC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34</xdr:col>
      <xdr:colOff>542925</xdr:colOff>
      <xdr:row>15</xdr:row>
      <xdr:rowOff>166687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B5B8093-87A3-4DE7-9ABC-8253BA06A675}"/>
            </a:ext>
          </a:extLst>
        </xdr:cNvPr>
        <xdr:cNvSpPr txBox="1"/>
      </xdr:nvSpPr>
      <xdr:spPr>
        <a:xfrm>
          <a:off x="26069925" y="30337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twoCellAnchor>
    <xdr:from>
      <xdr:col>3</xdr:col>
      <xdr:colOff>600074</xdr:colOff>
      <xdr:row>55</xdr:row>
      <xdr:rowOff>100012</xdr:rowOff>
    </xdr:from>
    <xdr:to>
      <xdr:col>16</xdr:col>
      <xdr:colOff>857250</xdr:colOff>
      <xdr:row>89</xdr:row>
      <xdr:rowOff>38100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7607E6F4-F5B8-4963-A690-B479D11A2A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34</xdr:col>
      <xdr:colOff>542925</xdr:colOff>
      <xdr:row>15</xdr:row>
      <xdr:rowOff>166687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89CBE14-9DA6-450F-9A8D-6F5C0092C888}"/>
            </a:ext>
          </a:extLst>
        </xdr:cNvPr>
        <xdr:cNvSpPr txBox="1"/>
      </xdr:nvSpPr>
      <xdr:spPr>
        <a:xfrm>
          <a:off x="26069925" y="30337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twoCellAnchor>
    <xdr:from>
      <xdr:col>3</xdr:col>
      <xdr:colOff>552449</xdr:colOff>
      <xdr:row>60</xdr:row>
      <xdr:rowOff>33337</xdr:rowOff>
    </xdr:from>
    <xdr:to>
      <xdr:col>16</xdr:col>
      <xdr:colOff>809625</xdr:colOff>
      <xdr:row>93</xdr:row>
      <xdr:rowOff>161925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17D8CB94-91BD-45AA-B556-006C6E35C8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34</xdr:col>
      <xdr:colOff>542925</xdr:colOff>
      <xdr:row>15</xdr:row>
      <xdr:rowOff>166687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E1C9D13-696E-4A45-A2B9-C26964D6BE4F}"/>
            </a:ext>
          </a:extLst>
        </xdr:cNvPr>
        <xdr:cNvSpPr txBox="1"/>
      </xdr:nvSpPr>
      <xdr:spPr>
        <a:xfrm>
          <a:off x="26069925" y="30337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twoCellAnchor>
    <xdr:from>
      <xdr:col>4</xdr:col>
      <xdr:colOff>238124</xdr:colOff>
      <xdr:row>61</xdr:row>
      <xdr:rowOff>61912</xdr:rowOff>
    </xdr:from>
    <xdr:to>
      <xdr:col>17</xdr:col>
      <xdr:colOff>142875</xdr:colOff>
      <xdr:row>95</xdr:row>
      <xdr:rowOff>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9D264F56-9AA2-473C-B100-4EAFFF39B3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34</xdr:col>
      <xdr:colOff>542925</xdr:colOff>
      <xdr:row>15</xdr:row>
      <xdr:rowOff>166687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95FF864-B964-4CBB-98FA-8634D7ACACC8}"/>
            </a:ext>
          </a:extLst>
        </xdr:cNvPr>
        <xdr:cNvSpPr txBox="1"/>
      </xdr:nvSpPr>
      <xdr:spPr>
        <a:xfrm>
          <a:off x="26069925" y="30337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twoCellAnchor>
    <xdr:from>
      <xdr:col>3</xdr:col>
      <xdr:colOff>171449</xdr:colOff>
      <xdr:row>62</xdr:row>
      <xdr:rowOff>119062</xdr:rowOff>
    </xdr:from>
    <xdr:to>
      <xdr:col>16</xdr:col>
      <xdr:colOff>428625</xdr:colOff>
      <xdr:row>96</xdr:row>
      <xdr:rowOff>57150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4EBF1329-5D81-4EEA-973C-814F0CF14F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AS56"/>
  <sheetViews>
    <sheetView workbookViewId="0">
      <selection activeCell="C11" sqref="C11"/>
    </sheetView>
  </sheetViews>
  <sheetFormatPr defaultRowHeight="15" x14ac:dyDescent="0.25"/>
  <cols>
    <col min="5" max="5" width="11.85546875" customWidth="1"/>
    <col min="6" max="6" width="13.5703125" customWidth="1"/>
    <col min="9" max="9" width="12" customWidth="1"/>
    <col min="10" max="10" width="16.140625" customWidth="1"/>
    <col min="13" max="13" width="13.140625" customWidth="1"/>
    <col min="14" max="14" width="16.42578125" customWidth="1"/>
    <col min="16" max="16" width="15.28515625" customWidth="1"/>
    <col min="17" max="17" width="14.42578125" customWidth="1"/>
    <col min="19" max="19" width="12.7109375" customWidth="1"/>
    <col min="20" max="20" width="14" customWidth="1"/>
    <col min="22" max="22" width="12.42578125" customWidth="1"/>
    <col min="23" max="24" width="11.5703125" bestFit="1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5" x14ac:dyDescent="0.25">
      <c r="A1" s="4" t="s">
        <v>5</v>
      </c>
      <c r="B1" s="2">
        <v>326.2</v>
      </c>
      <c r="C1" t="s">
        <v>13</v>
      </c>
      <c r="D1" s="4"/>
      <c r="E1" s="8" t="s">
        <v>0</v>
      </c>
      <c r="I1" s="8" t="s">
        <v>18</v>
      </c>
      <c r="M1" t="s">
        <v>21</v>
      </c>
      <c r="P1" s="2" t="s">
        <v>25</v>
      </c>
      <c r="S1" t="s">
        <v>29</v>
      </c>
      <c r="V1" t="s">
        <v>34</v>
      </c>
      <c r="AB1" t="s">
        <v>52</v>
      </c>
      <c r="AE1" t="s">
        <v>57</v>
      </c>
      <c r="AH1" t="s">
        <v>65</v>
      </c>
      <c r="AK1" t="s">
        <v>68</v>
      </c>
    </row>
    <row r="2" spans="1:45" x14ac:dyDescent="0.25">
      <c r="A2" s="4" t="s">
        <v>6</v>
      </c>
      <c r="B2" s="2">
        <v>15000</v>
      </c>
      <c r="C2" t="s">
        <v>14</v>
      </c>
      <c r="D2" s="4"/>
      <c r="E2" s="1" t="s">
        <v>1</v>
      </c>
      <c r="F2" s="3">
        <v>0.95</v>
      </c>
      <c r="H2" s="1"/>
      <c r="I2" s="13" t="s">
        <v>19</v>
      </c>
      <c r="J2" s="2">
        <v>0.16</v>
      </c>
      <c r="M2" s="13" t="s">
        <v>22</v>
      </c>
      <c r="N2" s="2">
        <v>0.25</v>
      </c>
      <c r="P2" s="1" t="s">
        <v>26</v>
      </c>
      <c r="Q2" s="2">
        <v>0.34</v>
      </c>
      <c r="S2" s="1" t="s">
        <v>30</v>
      </c>
      <c r="T2" s="2">
        <v>0.01</v>
      </c>
      <c r="V2" s="1" t="s">
        <v>35</v>
      </c>
      <c r="W2" s="2">
        <v>0.6</v>
      </c>
      <c r="AB2" s="4" t="s">
        <v>53</v>
      </c>
      <c r="AC2" s="2">
        <v>0.03</v>
      </c>
      <c r="AE2" s="4" t="s">
        <v>58</v>
      </c>
      <c r="AF2" s="2">
        <v>0.75</v>
      </c>
      <c r="AR2" s="4" t="s">
        <v>72</v>
      </c>
      <c r="AS2" s="2">
        <v>2047.297</v>
      </c>
    </row>
    <row r="3" spans="1:45" x14ac:dyDescent="0.25">
      <c r="A3" s="4" t="s">
        <v>7</v>
      </c>
      <c r="B3" s="2">
        <v>14</v>
      </c>
      <c r="C3" t="s">
        <v>12</v>
      </c>
      <c r="D3" s="4"/>
      <c r="E3" s="1" t="s">
        <v>2</v>
      </c>
      <c r="F3" s="3">
        <v>0.22</v>
      </c>
      <c r="H3" s="1"/>
      <c r="I3" s="13" t="s">
        <v>20</v>
      </c>
      <c r="J3" s="2">
        <v>12</v>
      </c>
      <c r="P3" s="4" t="s">
        <v>27</v>
      </c>
      <c r="Q3" s="2">
        <v>0.87</v>
      </c>
      <c r="S3" s="1" t="s">
        <v>31</v>
      </c>
      <c r="T3" s="2">
        <v>1</v>
      </c>
      <c r="V3" s="4" t="s">
        <v>36</v>
      </c>
      <c r="W3" s="2">
        <v>3</v>
      </c>
      <c r="AB3" s="1" t="s">
        <v>54</v>
      </c>
      <c r="AC3" s="2">
        <v>1.18</v>
      </c>
      <c r="AE3" s="1" t="s">
        <v>59</v>
      </c>
      <c r="AF3" s="2">
        <v>0.5</v>
      </c>
      <c r="AH3" s="8" t="s">
        <v>66</v>
      </c>
      <c r="AI3" s="8" t="s">
        <v>67</v>
      </c>
      <c r="AK3" s="8" t="s">
        <v>69</v>
      </c>
      <c r="AL3" s="8" t="s">
        <v>70</v>
      </c>
      <c r="AR3" s="4" t="s">
        <v>73</v>
      </c>
      <c r="AS3" s="18">
        <f>AS2-AQ23</f>
        <v>1810.3976524766822</v>
      </c>
    </row>
    <row r="4" spans="1:45" x14ac:dyDescent="0.25">
      <c r="A4" s="1" t="s">
        <v>8</v>
      </c>
      <c r="B4" s="2">
        <v>0.5</v>
      </c>
      <c r="D4" s="1"/>
      <c r="E4" s="1" t="s">
        <v>3</v>
      </c>
      <c r="F4" s="3">
        <v>0.5</v>
      </c>
      <c r="H4" s="1"/>
      <c r="I4" s="3"/>
      <c r="M4" s="14" t="s">
        <v>24</v>
      </c>
      <c r="N4" s="9">
        <f>B4*N2*B1*F5/J3</f>
        <v>4.0774999999999997</v>
      </c>
      <c r="S4" s="4" t="s">
        <v>32</v>
      </c>
      <c r="T4" s="2">
        <v>2E-3</v>
      </c>
      <c r="V4" s="4" t="s">
        <v>37</v>
      </c>
      <c r="W4" s="2">
        <v>0.91</v>
      </c>
      <c r="AB4" s="4" t="s">
        <v>55</v>
      </c>
      <c r="AC4" s="2">
        <v>1</v>
      </c>
      <c r="AE4" s="4" t="s">
        <v>62</v>
      </c>
      <c r="AF4" s="2">
        <v>0.16</v>
      </c>
      <c r="AH4" s="8">
        <v>243</v>
      </c>
      <c r="AI4" s="8">
        <v>80000</v>
      </c>
      <c r="AK4" s="8">
        <v>1574</v>
      </c>
      <c r="AL4" s="8">
        <v>30000</v>
      </c>
    </row>
    <row r="5" spans="1:45" x14ac:dyDescent="0.25">
      <c r="A5" s="4" t="s">
        <v>9</v>
      </c>
      <c r="B5" s="2">
        <f>0.3*B3</f>
        <v>4.2</v>
      </c>
      <c r="C5" t="s">
        <v>15</v>
      </c>
      <c r="D5" s="4"/>
      <c r="E5" s="1" t="s">
        <v>4</v>
      </c>
      <c r="F5" s="3">
        <v>1.2</v>
      </c>
      <c r="H5" s="1"/>
      <c r="I5" s="14" t="s">
        <v>23</v>
      </c>
      <c r="J5" s="9">
        <f>B4*J2*B1*F5/J3</f>
        <v>2.6095999999999999</v>
      </c>
      <c r="P5" s="14" t="s">
        <v>28</v>
      </c>
      <c r="Q5" s="9">
        <f>F2*F3*F5*Q2*B1*B7/Q3</f>
        <v>671.41408551724135</v>
      </c>
      <c r="V5" s="1" t="s">
        <v>38</v>
      </c>
      <c r="W5" s="2">
        <v>0.97</v>
      </c>
      <c r="AE5" s="8" t="s">
        <v>63</v>
      </c>
      <c r="AF5" s="8" t="s">
        <v>64</v>
      </c>
    </row>
    <row r="6" spans="1:45" x14ac:dyDescent="0.25">
      <c r="A6" s="4" t="s">
        <v>10</v>
      </c>
      <c r="B6" s="2">
        <f>0.15*B3</f>
        <v>2.1</v>
      </c>
      <c r="C6" t="s">
        <v>15</v>
      </c>
      <c r="D6" s="4"/>
      <c r="E6" s="2"/>
      <c r="M6" s="11" t="s">
        <v>17</v>
      </c>
      <c r="N6" s="11" t="s">
        <v>21</v>
      </c>
      <c r="S6" s="14" t="s">
        <v>33</v>
      </c>
      <c r="T6" s="9">
        <f>T2*T3*B2*J3*F5*T4</f>
        <v>4.32</v>
      </c>
      <c r="W6" s="8" t="s">
        <v>42</v>
      </c>
      <c r="X6" s="8" t="s">
        <v>43</v>
      </c>
      <c r="Y6" s="8" t="s">
        <v>44</v>
      </c>
      <c r="AB6" s="14" t="s">
        <v>56</v>
      </c>
      <c r="AC6" s="9">
        <f>AC2*B2*F5/(AC3*AC4)</f>
        <v>457.62711864406782</v>
      </c>
      <c r="AE6" s="8">
        <v>60.6</v>
      </c>
      <c r="AF6" s="8">
        <v>2300000</v>
      </c>
      <c r="AH6" s="4" t="s">
        <v>61</v>
      </c>
      <c r="AI6" s="2">
        <f>AH4*AI4*AF4/10^6</f>
        <v>3.1103999999999998</v>
      </c>
      <c r="AK6" s="4" t="s">
        <v>61</v>
      </c>
      <c r="AL6" s="2">
        <f>AK4*AL4*AF4/10^6</f>
        <v>7.5552000000000001</v>
      </c>
    </row>
    <row r="7" spans="1:45" x14ac:dyDescent="0.25">
      <c r="A7" s="5" t="s">
        <v>11</v>
      </c>
      <c r="B7" s="6">
        <v>21</v>
      </c>
      <c r="C7" t="s">
        <v>12</v>
      </c>
      <c r="D7" s="7"/>
      <c r="E7" s="10" t="s">
        <v>16</v>
      </c>
      <c r="F7" s="9">
        <f>F2*F3*F4*F5*B1/B7</f>
        <v>1.9478799999999996</v>
      </c>
      <c r="I7" s="11" t="s">
        <v>17</v>
      </c>
      <c r="J7" s="16" t="s">
        <v>18</v>
      </c>
      <c r="M7" s="8">
        <v>1</v>
      </c>
      <c r="N7" s="15">
        <f>M7*$N$4</f>
        <v>4.0774999999999997</v>
      </c>
      <c r="P7" s="11" t="s">
        <v>17</v>
      </c>
      <c r="Q7" s="11" t="s">
        <v>25</v>
      </c>
      <c r="V7" s="4" t="s">
        <v>39</v>
      </c>
      <c r="W7" s="8">
        <v>12000</v>
      </c>
      <c r="X7" s="8">
        <v>630</v>
      </c>
      <c r="Y7" s="8">
        <v>3600</v>
      </c>
      <c r="Z7" t="s">
        <v>47</v>
      </c>
      <c r="AE7" s="8">
        <v>285</v>
      </c>
      <c r="AF7" s="8">
        <v>75000</v>
      </c>
    </row>
    <row r="8" spans="1:45" x14ac:dyDescent="0.25">
      <c r="A8" s="4"/>
      <c r="B8" s="3"/>
      <c r="I8" s="8">
        <v>1</v>
      </c>
      <c r="J8" s="15">
        <f>I8*$J$5</f>
        <v>2.6095999999999999</v>
      </c>
      <c r="M8" s="8">
        <v>2</v>
      </c>
      <c r="N8" s="15">
        <f t="shared" ref="N8:N45" si="0">M8*$N$4</f>
        <v>8.1549999999999994</v>
      </c>
      <c r="P8" s="8">
        <v>1</v>
      </c>
      <c r="Q8" s="15">
        <f>$Q$5/P8</f>
        <v>671.41408551724135</v>
      </c>
      <c r="S8" s="11" t="s">
        <v>17</v>
      </c>
      <c r="T8" s="11" t="s">
        <v>29</v>
      </c>
      <c r="V8" s="4" t="s">
        <v>40</v>
      </c>
      <c r="W8" s="8">
        <v>120</v>
      </c>
      <c r="X8" s="8">
        <v>200</v>
      </c>
      <c r="Y8" s="8">
        <v>150</v>
      </c>
      <c r="Z8" t="s">
        <v>46</v>
      </c>
      <c r="AB8" s="11" t="s">
        <v>17</v>
      </c>
      <c r="AC8" s="11" t="s">
        <v>52</v>
      </c>
      <c r="AH8" s="11" t="s">
        <v>17</v>
      </c>
      <c r="AI8" s="11" t="s">
        <v>65</v>
      </c>
      <c r="AK8" s="11" t="s">
        <v>17</v>
      </c>
      <c r="AL8" s="11" t="s">
        <v>68</v>
      </c>
      <c r="AP8" s="11" t="s">
        <v>17</v>
      </c>
      <c r="AQ8" s="17" t="s">
        <v>71</v>
      </c>
      <c r="AR8" s="18">
        <f>MIN(AQ9:AQ29)</f>
        <v>235.93398520355484</v>
      </c>
    </row>
    <row r="9" spans="1:45" x14ac:dyDescent="0.25">
      <c r="A9" s="4"/>
      <c r="B9" s="3"/>
      <c r="E9" s="11" t="s">
        <v>17</v>
      </c>
      <c r="F9" s="11" t="s">
        <v>0</v>
      </c>
      <c r="I9" s="8">
        <v>2</v>
      </c>
      <c r="J9" s="15">
        <f t="shared" ref="J9:J47" si="1">I9*$J$5</f>
        <v>5.2191999999999998</v>
      </c>
      <c r="M9" s="8">
        <v>3</v>
      </c>
      <c r="N9" s="15">
        <f t="shared" si="0"/>
        <v>12.232499999999998</v>
      </c>
      <c r="P9" s="8">
        <v>2</v>
      </c>
      <c r="Q9" s="15">
        <f t="shared" ref="Q9:Q25" si="2">$Q$5/P9</f>
        <v>335.70704275862067</v>
      </c>
      <c r="S9" s="8">
        <v>1</v>
      </c>
      <c r="T9" s="15">
        <f>$T$6/S9</f>
        <v>4.32</v>
      </c>
      <c r="V9" s="4" t="s">
        <v>41</v>
      </c>
      <c r="W9" s="8">
        <v>300</v>
      </c>
      <c r="X9" s="8">
        <v>35</v>
      </c>
      <c r="Y9" s="8">
        <v>500</v>
      </c>
      <c r="Z9" t="s">
        <v>45</v>
      </c>
      <c r="AB9" s="8">
        <v>1</v>
      </c>
      <c r="AC9" s="15">
        <f>$AC$6/AB9</f>
        <v>457.62711864406782</v>
      </c>
      <c r="AE9" s="4" t="s">
        <v>60</v>
      </c>
      <c r="AF9" s="2">
        <f>B1*J3*F5/(10^3*AF2*AF3)</f>
        <v>12.526079999999999</v>
      </c>
      <c r="AH9" s="8">
        <v>1</v>
      </c>
      <c r="AI9" s="15">
        <f>$AI$6*$AF$9/AH9</f>
        <v>38.961119231999994</v>
      </c>
      <c r="AK9" s="8">
        <v>1</v>
      </c>
      <c r="AL9" s="15">
        <f>$AL$6*$AF$9/AK9</f>
        <v>94.637039615999996</v>
      </c>
      <c r="AP9" s="8">
        <v>1</v>
      </c>
      <c r="AQ9" s="15">
        <f>F10+J8+N7+Q8+T9+W17+AC9+AF13+AI9+AL9</f>
        <v>1619.2546928497679</v>
      </c>
    </row>
    <row r="10" spans="1:45" x14ac:dyDescent="0.25">
      <c r="A10" s="4"/>
      <c r="B10" s="3"/>
      <c r="E10" s="11">
        <v>1</v>
      </c>
      <c r="F10" s="12">
        <f>E10*$F$7</f>
        <v>1.9478799999999996</v>
      </c>
      <c r="I10" s="8">
        <v>3</v>
      </c>
      <c r="J10" s="15">
        <f t="shared" si="1"/>
        <v>7.8287999999999993</v>
      </c>
      <c r="M10" s="8">
        <v>4</v>
      </c>
      <c r="N10" s="15">
        <f t="shared" si="0"/>
        <v>16.309999999999999</v>
      </c>
      <c r="P10" s="8">
        <v>3</v>
      </c>
      <c r="Q10" s="15">
        <f t="shared" si="2"/>
        <v>223.80469517241377</v>
      </c>
      <c r="S10" s="8">
        <v>2</v>
      </c>
      <c r="T10" s="15">
        <f t="shared" ref="T10:T48" si="3">$T$6/S10</f>
        <v>2.16</v>
      </c>
      <c r="AB10" s="8">
        <v>2</v>
      </c>
      <c r="AC10" s="15">
        <f t="shared" ref="AC10:AC48" si="4">$AC$6/AB10</f>
        <v>228.81355932203391</v>
      </c>
      <c r="AE10" s="4" t="s">
        <v>61</v>
      </c>
      <c r="AF10" s="2">
        <f>AE6*AF6*AF4/10^6+AE7*AF7*AF4/10^6</f>
        <v>25.720799999999997</v>
      </c>
      <c r="AH10" s="8">
        <v>2</v>
      </c>
      <c r="AI10" s="15">
        <f t="shared" ref="AI10:AI48" si="5">$AI$6*$AF$9/AH10</f>
        <v>19.480559615999997</v>
      </c>
      <c r="AK10" s="8">
        <v>2</v>
      </c>
      <c r="AL10" s="15">
        <f t="shared" ref="AL10:AL48" si="6">$AL$6*$AF$9/AK10</f>
        <v>47.318519807999998</v>
      </c>
      <c r="AP10" s="8">
        <v>2</v>
      </c>
      <c r="AQ10" s="15">
        <f>F11+J9+N8+Q9+T10+W18+AC10+AF14+AI10+AL10</f>
        <v>822.57981642488392</v>
      </c>
    </row>
    <row r="11" spans="1:45" x14ac:dyDescent="0.25">
      <c r="A11" s="4"/>
      <c r="B11" s="3"/>
      <c r="E11" s="11">
        <v>2</v>
      </c>
      <c r="F11" s="12">
        <f t="shared" ref="F11:F36" si="7">E11*$F$7</f>
        <v>3.8957599999999992</v>
      </c>
      <c r="I11" s="8">
        <v>4</v>
      </c>
      <c r="J11" s="15">
        <f t="shared" si="1"/>
        <v>10.4384</v>
      </c>
      <c r="M11" s="8">
        <v>5</v>
      </c>
      <c r="N11" s="15">
        <f t="shared" si="0"/>
        <v>20.387499999999999</v>
      </c>
      <c r="P11" s="8">
        <v>4</v>
      </c>
      <c r="Q11" s="15">
        <f t="shared" si="2"/>
        <v>167.85352137931034</v>
      </c>
      <c r="S11" s="8">
        <v>3</v>
      </c>
      <c r="T11" s="15">
        <f t="shared" si="3"/>
        <v>1.4400000000000002</v>
      </c>
      <c r="V11" s="8" t="s">
        <v>48</v>
      </c>
      <c r="W11" s="8" t="s">
        <v>49</v>
      </c>
      <c r="X11" s="8" t="s">
        <v>50</v>
      </c>
      <c r="AB11" s="8">
        <v>3</v>
      </c>
      <c r="AC11" s="15">
        <f t="shared" si="4"/>
        <v>152.54237288135593</v>
      </c>
      <c r="AH11" s="8">
        <v>3</v>
      </c>
      <c r="AI11" s="15">
        <f t="shared" si="5"/>
        <v>12.987039743999999</v>
      </c>
      <c r="AK11" s="8">
        <v>3</v>
      </c>
      <c r="AL11" s="15">
        <f t="shared" si="6"/>
        <v>31.545679871999997</v>
      </c>
      <c r="AP11" s="8">
        <v>3</v>
      </c>
      <c r="AQ11" s="15">
        <f t="shared" ref="AQ11:AQ35" si="8">F12+J10+N9+Q10+T11+W19+AC11+AF15+AI11+AL11</f>
        <v>562.77817761658912</v>
      </c>
    </row>
    <row r="12" spans="1:45" x14ac:dyDescent="0.25">
      <c r="E12" s="11">
        <v>3</v>
      </c>
      <c r="F12" s="12">
        <f t="shared" si="7"/>
        <v>5.8436399999999988</v>
      </c>
      <c r="I12" s="8">
        <v>5</v>
      </c>
      <c r="J12" s="15">
        <f t="shared" si="1"/>
        <v>13.048</v>
      </c>
      <c r="M12" s="8">
        <v>6</v>
      </c>
      <c r="N12" s="15">
        <f t="shared" si="0"/>
        <v>24.464999999999996</v>
      </c>
      <c r="P12" s="8">
        <v>5</v>
      </c>
      <c r="Q12" s="15">
        <f t="shared" si="2"/>
        <v>134.28281710344828</v>
      </c>
      <c r="S12" s="8">
        <v>4</v>
      </c>
      <c r="T12" s="15">
        <f t="shared" si="3"/>
        <v>1.08</v>
      </c>
      <c r="V12" s="15">
        <f>(W7*F5*(W8/1000))/(W9*W2*W4*W5)</f>
        <v>10.875722215928402</v>
      </c>
      <c r="W12" s="15">
        <f>(X7*F5*(X8/1000))/(X9*W2*W4*W5)</f>
        <v>8.1567916619463023</v>
      </c>
      <c r="X12" s="15">
        <f>(Y7*F5*(Y8/1000))/(Y9*W2*W4*W5)</f>
        <v>2.4470374985838905</v>
      </c>
      <c r="AB12" s="8">
        <v>4</v>
      </c>
      <c r="AC12" s="15">
        <f t="shared" si="4"/>
        <v>114.40677966101696</v>
      </c>
      <c r="AE12" s="11" t="s">
        <v>17</v>
      </c>
      <c r="AF12" s="11" t="s">
        <v>57</v>
      </c>
      <c r="AH12" s="8">
        <v>4</v>
      </c>
      <c r="AI12" s="15">
        <f t="shared" si="5"/>
        <v>9.7402798079999986</v>
      </c>
      <c r="AK12" s="8">
        <v>4</v>
      </c>
      <c r="AL12" s="15">
        <f t="shared" si="6"/>
        <v>23.659259903999999</v>
      </c>
      <c r="AP12" s="8">
        <v>4</v>
      </c>
      <c r="AQ12" s="15">
        <f>F13+J11+N10+Q11+T12+W20+AC12+AF16+AI12+AL12</f>
        <v>437.19484821244197</v>
      </c>
    </row>
    <row r="13" spans="1:45" ht="15.75" customHeight="1" x14ac:dyDescent="0.25">
      <c r="E13" s="11">
        <v>4</v>
      </c>
      <c r="F13" s="12">
        <f t="shared" si="7"/>
        <v>7.7915199999999984</v>
      </c>
      <c r="I13" s="8">
        <v>6</v>
      </c>
      <c r="J13" s="15">
        <f t="shared" si="1"/>
        <v>15.657599999999999</v>
      </c>
      <c r="M13" s="8">
        <v>7</v>
      </c>
      <c r="N13" s="15">
        <f t="shared" si="0"/>
        <v>28.542499999999997</v>
      </c>
      <c r="P13" s="8">
        <v>6</v>
      </c>
      <c r="Q13" s="15">
        <f t="shared" si="2"/>
        <v>111.90234758620689</v>
      </c>
      <c r="S13" s="8">
        <v>5</v>
      </c>
      <c r="T13" s="15">
        <f t="shared" si="3"/>
        <v>0.8640000000000001</v>
      </c>
      <c r="AB13" s="8">
        <v>5</v>
      </c>
      <c r="AC13" s="15">
        <f t="shared" si="4"/>
        <v>91.525423728813564</v>
      </c>
      <c r="AE13" s="8">
        <v>1</v>
      </c>
      <c r="AF13" s="15">
        <f>$AF$9*$AF$10/AE13</f>
        <v>322.18079846399991</v>
      </c>
      <c r="AH13" s="8">
        <v>5</v>
      </c>
      <c r="AI13" s="15">
        <f t="shared" si="5"/>
        <v>7.7922238463999989</v>
      </c>
      <c r="AK13" s="8">
        <v>5</v>
      </c>
      <c r="AL13" s="15">
        <f t="shared" si="6"/>
        <v>18.927407923200001</v>
      </c>
      <c r="AP13" s="8">
        <v>5</v>
      </c>
      <c r="AQ13" s="15">
        <f>F14+J12+N11+Q12+T13+W21+AC13+AF17+AI13+AL13</f>
        <v>365.29884256995354</v>
      </c>
    </row>
    <row r="14" spans="1:45" x14ac:dyDescent="0.25">
      <c r="E14" s="11">
        <v>5</v>
      </c>
      <c r="F14" s="12">
        <f t="shared" si="7"/>
        <v>9.7393999999999981</v>
      </c>
      <c r="I14" s="8">
        <v>7</v>
      </c>
      <c r="J14" s="15">
        <f t="shared" si="1"/>
        <v>18.267199999999999</v>
      </c>
      <c r="M14" s="8">
        <v>8</v>
      </c>
      <c r="N14" s="15">
        <f t="shared" si="0"/>
        <v>32.619999999999997</v>
      </c>
      <c r="P14" s="8">
        <v>7</v>
      </c>
      <c r="Q14" s="15">
        <f t="shared" si="2"/>
        <v>95.916297931034478</v>
      </c>
      <c r="S14" s="8">
        <v>6</v>
      </c>
      <c r="T14" s="15">
        <f t="shared" si="3"/>
        <v>0.72000000000000008</v>
      </c>
      <c r="V14" s="5" t="s">
        <v>51</v>
      </c>
      <c r="W14" s="9">
        <f>V12+W12+X12</f>
        <v>21.479551376458595</v>
      </c>
      <c r="AB14" s="8">
        <v>6</v>
      </c>
      <c r="AC14" s="15">
        <f t="shared" si="4"/>
        <v>76.271186440677965</v>
      </c>
      <c r="AE14" s="8">
        <f>AE13+1</f>
        <v>2</v>
      </c>
      <c r="AF14" s="15">
        <f t="shared" ref="AF14:AF52" si="9">$AF$9*$AF$10/AE14</f>
        <v>161.09039923199995</v>
      </c>
      <c r="AH14" s="8">
        <v>6</v>
      </c>
      <c r="AI14" s="15">
        <f t="shared" si="5"/>
        <v>6.4935198719999994</v>
      </c>
      <c r="AK14" s="8">
        <v>6</v>
      </c>
      <c r="AL14" s="15">
        <f t="shared" si="6"/>
        <v>15.772839935999999</v>
      </c>
      <c r="AP14" s="8">
        <v>6</v>
      </c>
      <c r="AQ14" s="15">
        <f t="shared" si="8"/>
        <v>320.24649880829458</v>
      </c>
    </row>
    <row r="15" spans="1:45" x14ac:dyDescent="0.25">
      <c r="E15" s="11">
        <v>6</v>
      </c>
      <c r="F15" s="12">
        <f t="shared" si="7"/>
        <v>11.687279999999998</v>
      </c>
      <c r="I15" s="8">
        <v>8</v>
      </c>
      <c r="J15" s="15">
        <f t="shared" si="1"/>
        <v>20.876799999999999</v>
      </c>
      <c r="M15" s="8">
        <v>9</v>
      </c>
      <c r="N15" s="15">
        <f t="shared" si="0"/>
        <v>36.697499999999998</v>
      </c>
      <c r="P15" s="8">
        <v>8</v>
      </c>
      <c r="Q15" s="15">
        <f t="shared" si="2"/>
        <v>83.926760689655168</v>
      </c>
      <c r="S15" s="8">
        <v>7</v>
      </c>
      <c r="T15" s="15">
        <f t="shared" si="3"/>
        <v>0.61714285714285722</v>
      </c>
      <c r="AB15" s="8">
        <v>7</v>
      </c>
      <c r="AC15" s="15">
        <f t="shared" si="4"/>
        <v>65.375302663438262</v>
      </c>
      <c r="AE15" s="8">
        <f t="shared" ref="AE15:AE30" si="10">AE14+1</f>
        <v>3</v>
      </c>
      <c r="AF15" s="15">
        <f t="shared" si="9"/>
        <v>107.39359948799996</v>
      </c>
      <c r="AH15" s="8">
        <v>7</v>
      </c>
      <c r="AI15" s="15">
        <f t="shared" si="5"/>
        <v>5.5658741759999995</v>
      </c>
      <c r="AK15" s="8">
        <v>7</v>
      </c>
      <c r="AL15" s="15">
        <f t="shared" si="6"/>
        <v>13.519577088</v>
      </c>
      <c r="AP15" s="8">
        <v>7</v>
      </c>
      <c r="AQ15" s="15">
        <f t="shared" si="8"/>
        <v>290.53339040710966</v>
      </c>
    </row>
    <row r="16" spans="1:45" x14ac:dyDescent="0.25">
      <c r="E16" s="11">
        <v>7</v>
      </c>
      <c r="F16" s="12">
        <f t="shared" si="7"/>
        <v>13.635159999999997</v>
      </c>
      <c r="I16" s="8">
        <v>9</v>
      </c>
      <c r="J16" s="15">
        <f t="shared" si="1"/>
        <v>23.4864</v>
      </c>
      <c r="M16" s="8">
        <v>10</v>
      </c>
      <c r="N16" s="15">
        <f t="shared" si="0"/>
        <v>40.774999999999999</v>
      </c>
      <c r="P16" s="8">
        <v>9</v>
      </c>
      <c r="Q16" s="15">
        <f t="shared" si="2"/>
        <v>74.601565057471262</v>
      </c>
      <c r="S16" s="8">
        <v>8</v>
      </c>
      <c r="T16" s="15">
        <f t="shared" si="3"/>
        <v>0.54</v>
      </c>
      <c r="V16" s="11" t="s">
        <v>17</v>
      </c>
      <c r="W16" s="11" t="s">
        <v>34</v>
      </c>
      <c r="AB16" s="8">
        <v>8</v>
      </c>
      <c r="AC16" s="15">
        <f t="shared" si="4"/>
        <v>57.203389830508478</v>
      </c>
      <c r="AE16" s="8">
        <f t="shared" si="10"/>
        <v>4</v>
      </c>
      <c r="AF16" s="15">
        <f t="shared" si="9"/>
        <v>80.545199615999977</v>
      </c>
      <c r="AH16" s="8">
        <v>8</v>
      </c>
      <c r="AI16" s="15">
        <f t="shared" si="5"/>
        <v>4.8701399039999993</v>
      </c>
      <c r="AK16" s="8">
        <v>8</v>
      </c>
      <c r="AL16" s="15">
        <f t="shared" si="6"/>
        <v>11.829629951999999</v>
      </c>
      <c r="AP16" s="8">
        <v>8</v>
      </c>
      <c r="AQ16" s="15">
        <f t="shared" si="8"/>
        <v>270.40730410622098</v>
      </c>
    </row>
    <row r="17" spans="5:43" x14ac:dyDescent="0.25">
      <c r="E17" s="11">
        <v>8</v>
      </c>
      <c r="F17" s="12">
        <f t="shared" si="7"/>
        <v>15.583039999999997</v>
      </c>
      <c r="I17" s="8">
        <v>10</v>
      </c>
      <c r="J17" s="15">
        <f t="shared" si="1"/>
        <v>26.096</v>
      </c>
      <c r="M17" s="8">
        <v>11</v>
      </c>
      <c r="N17" s="15">
        <f t="shared" si="0"/>
        <v>44.852499999999999</v>
      </c>
      <c r="P17" s="8">
        <v>10</v>
      </c>
      <c r="Q17" s="15">
        <f t="shared" si="2"/>
        <v>67.14140855172414</v>
      </c>
      <c r="S17" s="8">
        <v>9</v>
      </c>
      <c r="T17" s="15">
        <f t="shared" si="3"/>
        <v>0.48000000000000004</v>
      </c>
      <c r="V17" s="8">
        <v>1</v>
      </c>
      <c r="W17" s="15">
        <f>$W$14/V17</f>
        <v>21.479551376458595</v>
      </c>
      <c r="AB17" s="8">
        <v>9</v>
      </c>
      <c r="AC17" s="15">
        <f t="shared" si="4"/>
        <v>50.847457627118644</v>
      </c>
      <c r="AE17" s="8">
        <f t="shared" si="10"/>
        <v>5</v>
      </c>
      <c r="AF17" s="15">
        <f t="shared" si="9"/>
        <v>64.436159692799976</v>
      </c>
      <c r="AH17" s="8">
        <v>9</v>
      </c>
      <c r="AI17" s="15">
        <f t="shared" si="5"/>
        <v>4.329013247999999</v>
      </c>
      <c r="AK17" s="8">
        <v>9</v>
      </c>
      <c r="AL17" s="15">
        <f t="shared" si="6"/>
        <v>10.515226624</v>
      </c>
      <c r="AP17" s="8">
        <v>9</v>
      </c>
      <c r="AQ17" s="15">
        <f t="shared" si="8"/>
        <v>256.6725658721964</v>
      </c>
    </row>
    <row r="18" spans="5:43" x14ac:dyDescent="0.25">
      <c r="E18" s="11">
        <v>9</v>
      </c>
      <c r="F18" s="12">
        <f t="shared" si="7"/>
        <v>17.530919999999995</v>
      </c>
      <c r="I18" s="8">
        <v>11</v>
      </c>
      <c r="J18" s="15">
        <f t="shared" si="1"/>
        <v>28.7056</v>
      </c>
      <c r="M18" s="8">
        <v>12</v>
      </c>
      <c r="N18" s="15">
        <f t="shared" si="0"/>
        <v>48.929999999999993</v>
      </c>
      <c r="P18" s="8">
        <v>11</v>
      </c>
      <c r="Q18" s="15">
        <f t="shared" si="2"/>
        <v>61.037644137931032</v>
      </c>
      <c r="S18" s="8">
        <v>10</v>
      </c>
      <c r="T18" s="15">
        <f t="shared" si="3"/>
        <v>0.43200000000000005</v>
      </c>
      <c r="V18" s="8">
        <v>2</v>
      </c>
      <c r="W18" s="15">
        <f t="shared" ref="W18:W34" si="11">$W$14/V18</f>
        <v>10.739775688229297</v>
      </c>
      <c r="AB18" s="8">
        <v>10</v>
      </c>
      <c r="AC18" s="15">
        <f t="shared" si="4"/>
        <v>45.762711864406782</v>
      </c>
      <c r="AE18" s="8">
        <f t="shared" si="10"/>
        <v>6</v>
      </c>
      <c r="AF18" s="15">
        <f t="shared" si="9"/>
        <v>53.696799743999982</v>
      </c>
      <c r="AH18" s="8">
        <v>10</v>
      </c>
      <c r="AI18" s="15">
        <f t="shared" si="5"/>
        <v>3.8961119231999994</v>
      </c>
      <c r="AK18" s="8">
        <v>10</v>
      </c>
      <c r="AL18" s="15">
        <f t="shared" si="6"/>
        <v>9.4637039616000003</v>
      </c>
      <c r="AP18" s="8">
        <v>10</v>
      </c>
      <c r="AQ18" s="15">
        <f t="shared" si="8"/>
        <v>247.41177128497674</v>
      </c>
    </row>
    <row r="19" spans="5:43" x14ac:dyDescent="0.25">
      <c r="E19" s="11">
        <v>10</v>
      </c>
      <c r="F19" s="12">
        <f t="shared" si="7"/>
        <v>19.478799999999996</v>
      </c>
      <c r="I19" s="8">
        <v>12</v>
      </c>
      <c r="J19" s="15">
        <f>I19*$J$5</f>
        <v>31.315199999999997</v>
      </c>
      <c r="M19" s="8">
        <v>13</v>
      </c>
      <c r="N19" s="15">
        <f t="shared" si="0"/>
        <v>53.007499999999993</v>
      </c>
      <c r="P19" s="8">
        <v>12</v>
      </c>
      <c r="Q19" s="15">
        <f t="shared" si="2"/>
        <v>55.951173793103443</v>
      </c>
      <c r="S19" s="8">
        <v>11</v>
      </c>
      <c r="T19" s="15">
        <f t="shared" si="3"/>
        <v>0.39272727272727276</v>
      </c>
      <c r="V19" s="8">
        <v>3</v>
      </c>
      <c r="W19" s="15">
        <f t="shared" si="11"/>
        <v>7.1598504588195313</v>
      </c>
      <c r="AB19" s="8">
        <v>11</v>
      </c>
      <c r="AC19" s="15">
        <f t="shared" si="4"/>
        <v>41.602465331278893</v>
      </c>
      <c r="AE19" s="8">
        <f t="shared" si="10"/>
        <v>7</v>
      </c>
      <c r="AF19" s="15">
        <f t="shared" si="9"/>
        <v>46.025828351999984</v>
      </c>
      <c r="AH19" s="8">
        <v>11</v>
      </c>
      <c r="AI19" s="15">
        <f t="shared" si="5"/>
        <v>3.5419199301818178</v>
      </c>
      <c r="AK19" s="8">
        <v>11</v>
      </c>
      <c r="AL19" s="15">
        <f t="shared" si="6"/>
        <v>8.6033672378181816</v>
      </c>
      <c r="AP19" s="8">
        <v>11</v>
      </c>
      <c r="AQ19" s="15">
        <f t="shared" si="8"/>
        <v>241.40475389543346</v>
      </c>
    </row>
    <row r="20" spans="5:43" x14ac:dyDescent="0.25">
      <c r="E20" s="11">
        <v>11</v>
      </c>
      <c r="F20" s="12">
        <f t="shared" si="7"/>
        <v>21.426679999999998</v>
      </c>
      <c r="I20" s="8">
        <v>13</v>
      </c>
      <c r="J20" s="15">
        <f t="shared" si="1"/>
        <v>33.924799999999998</v>
      </c>
      <c r="M20" s="8">
        <v>14</v>
      </c>
      <c r="N20" s="15">
        <f t="shared" si="0"/>
        <v>57.084999999999994</v>
      </c>
      <c r="P20" s="8">
        <v>13</v>
      </c>
      <c r="Q20" s="15">
        <f t="shared" si="2"/>
        <v>51.6472373474801</v>
      </c>
      <c r="S20" s="8">
        <v>12</v>
      </c>
      <c r="T20" s="15">
        <f t="shared" si="3"/>
        <v>0.36000000000000004</v>
      </c>
      <c r="V20" s="8">
        <v>4</v>
      </c>
      <c r="W20" s="15">
        <f t="shared" si="11"/>
        <v>5.3698878441146487</v>
      </c>
      <c r="AB20" s="8">
        <v>12</v>
      </c>
      <c r="AC20" s="15">
        <f t="shared" si="4"/>
        <v>38.135593220338983</v>
      </c>
      <c r="AE20" s="8">
        <f t="shared" si="10"/>
        <v>8</v>
      </c>
      <c r="AF20" s="15">
        <f t="shared" si="9"/>
        <v>40.272599807999988</v>
      </c>
      <c r="AH20" s="8">
        <v>12</v>
      </c>
      <c r="AI20" s="15">
        <f t="shared" si="5"/>
        <v>3.2467599359999997</v>
      </c>
      <c r="AK20" s="8">
        <v>12</v>
      </c>
      <c r="AL20" s="15">
        <f t="shared" si="6"/>
        <v>7.8864199679999993</v>
      </c>
      <c r="AP20" s="8">
        <v>12</v>
      </c>
      <c r="AQ20" s="15">
        <f t="shared" si="8"/>
        <v>237.83806940414729</v>
      </c>
    </row>
    <row r="21" spans="5:43" x14ac:dyDescent="0.25">
      <c r="E21" s="11">
        <v>12</v>
      </c>
      <c r="F21" s="12">
        <f t="shared" si="7"/>
        <v>23.374559999999995</v>
      </c>
      <c r="I21" s="8">
        <v>14</v>
      </c>
      <c r="J21" s="15">
        <f t="shared" si="1"/>
        <v>36.534399999999998</v>
      </c>
      <c r="M21" s="8">
        <v>15</v>
      </c>
      <c r="N21" s="15">
        <f t="shared" si="0"/>
        <v>61.162499999999994</v>
      </c>
      <c r="P21" s="8">
        <v>14</v>
      </c>
      <c r="Q21" s="15">
        <f t="shared" si="2"/>
        <v>47.958148965517239</v>
      </c>
      <c r="S21" s="8">
        <v>13</v>
      </c>
      <c r="T21" s="15">
        <f t="shared" si="3"/>
        <v>0.3323076923076923</v>
      </c>
      <c r="V21" s="8">
        <v>5</v>
      </c>
      <c r="W21" s="15">
        <f t="shared" si="11"/>
        <v>4.2959102752917193</v>
      </c>
      <c r="AB21" s="8">
        <v>13</v>
      </c>
      <c r="AC21" s="15">
        <f t="shared" si="4"/>
        <v>35.202086049543681</v>
      </c>
      <c r="AE21" s="8">
        <f t="shared" si="10"/>
        <v>9</v>
      </c>
      <c r="AF21" s="15">
        <f t="shared" si="9"/>
        <v>35.79786649599999</v>
      </c>
      <c r="AH21" s="8">
        <v>13</v>
      </c>
      <c r="AI21" s="15">
        <f t="shared" si="5"/>
        <v>2.9970091716923073</v>
      </c>
      <c r="AK21" s="8">
        <v>13</v>
      </c>
      <c r="AL21" s="15">
        <f t="shared" si="6"/>
        <v>7.2797722781538461</v>
      </c>
      <c r="AP21" s="8">
        <v>13</v>
      </c>
      <c r="AQ21" s="15">
        <f t="shared" si="8"/>
        <v>236.14856406536674</v>
      </c>
    </row>
    <row r="22" spans="5:43" x14ac:dyDescent="0.25">
      <c r="E22" s="11">
        <v>13</v>
      </c>
      <c r="F22" s="12">
        <f t="shared" si="7"/>
        <v>25.322439999999993</v>
      </c>
      <c r="I22" s="8">
        <v>15</v>
      </c>
      <c r="J22" s="15">
        <f t="shared" si="1"/>
        <v>39.143999999999998</v>
      </c>
      <c r="M22" s="8">
        <v>16</v>
      </c>
      <c r="N22" s="15">
        <f t="shared" si="0"/>
        <v>65.239999999999995</v>
      </c>
      <c r="P22" s="8">
        <v>15</v>
      </c>
      <c r="Q22" s="15">
        <f t="shared" si="2"/>
        <v>44.760939034482753</v>
      </c>
      <c r="S22" s="8">
        <v>14</v>
      </c>
      <c r="T22" s="15">
        <f t="shared" si="3"/>
        <v>0.30857142857142861</v>
      </c>
      <c r="V22" s="8">
        <v>6</v>
      </c>
      <c r="W22" s="15">
        <f t="shared" si="11"/>
        <v>3.5799252294097657</v>
      </c>
      <c r="AB22" s="8">
        <v>14</v>
      </c>
      <c r="AC22" s="15">
        <f t="shared" si="4"/>
        <v>32.687651331719131</v>
      </c>
      <c r="AE22" s="8">
        <f t="shared" si="10"/>
        <v>10</v>
      </c>
      <c r="AF22" s="15">
        <f t="shared" si="9"/>
        <v>32.218079846399988</v>
      </c>
      <c r="AH22" s="8">
        <v>14</v>
      </c>
      <c r="AI22" s="15">
        <f t="shared" si="5"/>
        <v>2.7829370879999997</v>
      </c>
      <c r="AK22" s="8">
        <v>14</v>
      </c>
      <c r="AL22" s="15">
        <f t="shared" si="6"/>
        <v>6.7597885440000001</v>
      </c>
      <c r="AP22" s="8">
        <v>14</v>
      </c>
      <c r="AQ22" s="15">
        <f t="shared" si="8"/>
        <v>235.93398520355484</v>
      </c>
    </row>
    <row r="23" spans="5:43" x14ac:dyDescent="0.25">
      <c r="E23" s="11">
        <v>14</v>
      </c>
      <c r="F23" s="12">
        <f t="shared" si="7"/>
        <v>27.270319999999995</v>
      </c>
      <c r="I23" s="8">
        <v>16</v>
      </c>
      <c r="J23" s="15">
        <f t="shared" si="1"/>
        <v>41.753599999999999</v>
      </c>
      <c r="M23" s="8">
        <v>17</v>
      </c>
      <c r="N23" s="15">
        <f t="shared" si="0"/>
        <v>69.317499999999995</v>
      </c>
      <c r="P23" s="8">
        <v>16</v>
      </c>
      <c r="Q23" s="15">
        <f t="shared" si="2"/>
        <v>41.963380344827584</v>
      </c>
      <c r="S23" s="8">
        <v>15</v>
      </c>
      <c r="T23" s="15">
        <f t="shared" si="3"/>
        <v>0.28800000000000003</v>
      </c>
      <c r="V23" s="8">
        <v>7</v>
      </c>
      <c r="W23" s="15">
        <f t="shared" si="11"/>
        <v>3.0685073394940852</v>
      </c>
      <c r="AB23" s="8">
        <v>15</v>
      </c>
      <c r="AC23" s="15">
        <f t="shared" si="4"/>
        <v>30.508474576271187</v>
      </c>
      <c r="AE23" s="8">
        <f t="shared" si="10"/>
        <v>11</v>
      </c>
      <c r="AF23" s="15">
        <f t="shared" si="9"/>
        <v>29.289163496727266</v>
      </c>
      <c r="AH23" s="8">
        <v>15</v>
      </c>
      <c r="AI23" s="15">
        <f t="shared" si="5"/>
        <v>2.5974079487999995</v>
      </c>
      <c r="AK23" s="8">
        <v>15</v>
      </c>
      <c r="AL23" s="15">
        <f t="shared" si="6"/>
        <v>6.3091359743999993</v>
      </c>
      <c r="AP23" s="8">
        <v>15</v>
      </c>
      <c r="AQ23" s="15">
        <f t="shared" si="8"/>
        <v>236.89934752331786</v>
      </c>
    </row>
    <row r="24" spans="5:43" x14ac:dyDescent="0.25">
      <c r="E24" s="11">
        <v>15</v>
      </c>
      <c r="F24" s="12">
        <f t="shared" si="7"/>
        <v>29.218199999999996</v>
      </c>
      <c r="I24" s="8">
        <v>17</v>
      </c>
      <c r="J24" s="15">
        <f t="shared" si="1"/>
        <v>44.363199999999999</v>
      </c>
      <c r="M24" s="8">
        <v>18</v>
      </c>
      <c r="N24" s="15">
        <f t="shared" si="0"/>
        <v>73.394999999999996</v>
      </c>
      <c r="P24" s="8">
        <v>17</v>
      </c>
      <c r="Q24" s="15">
        <f t="shared" si="2"/>
        <v>39.49494620689655</v>
      </c>
      <c r="S24" s="8">
        <v>16</v>
      </c>
      <c r="T24" s="15">
        <f t="shared" si="3"/>
        <v>0.27</v>
      </c>
      <c r="V24" s="8">
        <v>8</v>
      </c>
      <c r="W24" s="15">
        <f t="shared" si="11"/>
        <v>2.6849439220573244</v>
      </c>
      <c r="AB24" s="8">
        <v>16</v>
      </c>
      <c r="AC24" s="15">
        <f t="shared" si="4"/>
        <v>28.601694915254239</v>
      </c>
      <c r="AE24" s="8">
        <f t="shared" si="10"/>
        <v>12</v>
      </c>
      <c r="AF24" s="15">
        <f t="shared" si="9"/>
        <v>26.848399871999991</v>
      </c>
      <c r="AH24" s="8">
        <v>16</v>
      </c>
      <c r="AI24" s="15">
        <f t="shared" si="5"/>
        <v>2.4350699519999996</v>
      </c>
      <c r="AK24" s="8">
        <v>16</v>
      </c>
      <c r="AL24" s="15">
        <f t="shared" si="6"/>
        <v>5.9148149759999997</v>
      </c>
      <c r="AP24" s="8">
        <v>16</v>
      </c>
      <c r="AQ24" s="15">
        <f t="shared" si="8"/>
        <v>238.82341205311045</v>
      </c>
    </row>
    <row r="25" spans="5:43" x14ac:dyDescent="0.25">
      <c r="E25" s="11">
        <v>16</v>
      </c>
      <c r="F25" s="12">
        <f t="shared" si="7"/>
        <v>31.166079999999994</v>
      </c>
      <c r="I25" s="8">
        <v>18</v>
      </c>
      <c r="J25" s="15">
        <f t="shared" si="1"/>
        <v>46.972799999999999</v>
      </c>
      <c r="M25" s="8">
        <v>19</v>
      </c>
      <c r="N25" s="15">
        <f t="shared" si="0"/>
        <v>77.472499999999997</v>
      </c>
      <c r="P25" s="8">
        <v>18</v>
      </c>
      <c r="Q25" s="15">
        <f t="shared" si="2"/>
        <v>37.300782528735631</v>
      </c>
      <c r="S25" s="8">
        <v>17</v>
      </c>
      <c r="T25" s="15">
        <f t="shared" si="3"/>
        <v>0.25411764705882356</v>
      </c>
      <c r="V25" s="8">
        <v>9</v>
      </c>
      <c r="W25" s="15">
        <f t="shared" si="11"/>
        <v>2.3866168196065107</v>
      </c>
      <c r="AB25" s="8">
        <v>17</v>
      </c>
      <c r="AC25" s="15">
        <f t="shared" si="4"/>
        <v>26.919242273180458</v>
      </c>
      <c r="AE25" s="8">
        <f t="shared" si="10"/>
        <v>13</v>
      </c>
      <c r="AF25" s="15">
        <f t="shared" si="9"/>
        <v>24.783138343384607</v>
      </c>
      <c r="AH25" s="8">
        <v>17</v>
      </c>
      <c r="AI25" s="15">
        <f t="shared" si="5"/>
        <v>2.2918305430588233</v>
      </c>
      <c r="AK25" s="8">
        <v>17</v>
      </c>
      <c r="AL25" s="15">
        <f t="shared" si="6"/>
        <v>5.5668846832941172</v>
      </c>
      <c r="AP25" s="8">
        <v>17</v>
      </c>
      <c r="AQ25" s="15">
        <f t="shared" si="8"/>
        <v>241.53699604998633</v>
      </c>
    </row>
    <row r="26" spans="5:43" x14ac:dyDescent="0.25">
      <c r="E26" s="11">
        <v>17</v>
      </c>
      <c r="F26" s="12">
        <f t="shared" si="7"/>
        <v>33.113959999999992</v>
      </c>
      <c r="I26" s="8">
        <v>19</v>
      </c>
      <c r="J26" s="15">
        <f t="shared" si="1"/>
        <v>49.5824</v>
      </c>
      <c r="M26" s="8">
        <v>20</v>
      </c>
      <c r="N26" s="15">
        <f t="shared" si="0"/>
        <v>81.55</v>
      </c>
      <c r="P26" s="8">
        <v>19</v>
      </c>
      <c r="Q26" s="15">
        <f>$Q$5/P26</f>
        <v>35.337583448275858</v>
      </c>
      <c r="S26" s="8">
        <v>18</v>
      </c>
      <c r="T26" s="15">
        <f t="shared" si="3"/>
        <v>0.24000000000000002</v>
      </c>
      <c r="V26" s="8">
        <v>10</v>
      </c>
      <c r="W26" s="15">
        <f t="shared" si="11"/>
        <v>2.1479551376458597</v>
      </c>
      <c r="AB26" s="8">
        <v>18</v>
      </c>
      <c r="AC26" s="15">
        <f t="shared" si="4"/>
        <v>25.423728813559322</v>
      </c>
      <c r="AE26" s="8">
        <f t="shared" si="10"/>
        <v>14</v>
      </c>
      <c r="AF26" s="15">
        <f t="shared" si="9"/>
        <v>23.012914175999992</v>
      </c>
      <c r="AH26" s="8">
        <v>18</v>
      </c>
      <c r="AI26" s="15">
        <f t="shared" si="5"/>
        <v>2.1645066239999995</v>
      </c>
      <c r="AK26" s="8">
        <v>18</v>
      </c>
      <c r="AL26" s="15">
        <f t="shared" si="6"/>
        <v>5.2576133120000001</v>
      </c>
      <c r="AP26" s="8">
        <v>18</v>
      </c>
      <c r="AQ26" s="15">
        <f t="shared" si="8"/>
        <v>244.90851293609819</v>
      </c>
    </row>
    <row r="27" spans="5:43" x14ac:dyDescent="0.25">
      <c r="E27" s="11">
        <v>18</v>
      </c>
      <c r="F27" s="12">
        <f t="shared" si="7"/>
        <v>35.061839999999989</v>
      </c>
      <c r="I27" s="8">
        <v>20</v>
      </c>
      <c r="J27" s="15">
        <f t="shared" si="1"/>
        <v>52.192</v>
      </c>
      <c r="M27" s="8">
        <v>21</v>
      </c>
      <c r="N27" s="15">
        <f t="shared" si="0"/>
        <v>85.627499999999998</v>
      </c>
      <c r="P27" s="8">
        <v>20</v>
      </c>
      <c r="Q27" s="15">
        <f t="shared" ref="Q27:Q47" si="12">$Q$5/P27</f>
        <v>33.57070427586207</v>
      </c>
      <c r="S27" s="8">
        <v>19</v>
      </c>
      <c r="T27" s="15">
        <f t="shared" si="3"/>
        <v>0.22736842105263158</v>
      </c>
      <c r="V27" s="8">
        <v>11</v>
      </c>
      <c r="W27" s="15">
        <f t="shared" si="11"/>
        <v>1.9526864887689632</v>
      </c>
      <c r="AB27" s="8">
        <v>19</v>
      </c>
      <c r="AC27" s="15">
        <f t="shared" si="4"/>
        <v>24.085637823371989</v>
      </c>
      <c r="AE27" s="8">
        <f t="shared" si="10"/>
        <v>15</v>
      </c>
      <c r="AF27" s="15">
        <f t="shared" si="9"/>
        <v>21.478719897599994</v>
      </c>
      <c r="AH27" s="8">
        <v>19</v>
      </c>
      <c r="AI27" s="15">
        <f t="shared" si="5"/>
        <v>2.0505852227368417</v>
      </c>
      <c r="AK27" s="8">
        <v>19</v>
      </c>
      <c r="AL27" s="15">
        <f t="shared" si="6"/>
        <v>4.9808968218947367</v>
      </c>
      <c r="AP27" s="8">
        <v>19</v>
      </c>
      <c r="AQ27" s="15">
        <f t="shared" si="8"/>
        <v>248.83407857104038</v>
      </c>
    </row>
    <row r="28" spans="5:43" x14ac:dyDescent="0.25">
      <c r="E28" s="11">
        <v>19</v>
      </c>
      <c r="F28" s="12">
        <f t="shared" si="7"/>
        <v>37.009719999999994</v>
      </c>
      <c r="I28" s="8">
        <v>21</v>
      </c>
      <c r="J28" s="15">
        <f t="shared" si="1"/>
        <v>54.801600000000001</v>
      </c>
      <c r="M28" s="8">
        <v>22</v>
      </c>
      <c r="N28" s="15">
        <f t="shared" si="0"/>
        <v>89.704999999999998</v>
      </c>
      <c r="P28" s="8">
        <v>21</v>
      </c>
      <c r="Q28" s="15">
        <f t="shared" si="12"/>
        <v>31.972099310344827</v>
      </c>
      <c r="S28" s="8">
        <v>20</v>
      </c>
      <c r="T28" s="15">
        <f t="shared" si="3"/>
        <v>0.21600000000000003</v>
      </c>
      <c r="V28" s="8">
        <v>12</v>
      </c>
      <c r="W28" s="15">
        <f t="shared" si="11"/>
        <v>1.7899626147048828</v>
      </c>
      <c r="AB28" s="8">
        <v>20</v>
      </c>
      <c r="AC28" s="15">
        <f t="shared" si="4"/>
        <v>22.881355932203391</v>
      </c>
      <c r="AE28" s="8">
        <f>AE27+1</f>
        <v>16</v>
      </c>
      <c r="AF28" s="15">
        <f t="shared" si="9"/>
        <v>20.136299903999994</v>
      </c>
      <c r="AH28" s="8">
        <v>20</v>
      </c>
      <c r="AI28" s="15">
        <f t="shared" si="5"/>
        <v>1.9480559615999997</v>
      </c>
      <c r="AK28" s="8">
        <v>20</v>
      </c>
      <c r="AL28" s="15">
        <f t="shared" si="6"/>
        <v>4.7318519808000001</v>
      </c>
      <c r="AP28" s="8">
        <v>20</v>
      </c>
      <c r="AQ28" s="15">
        <f t="shared" si="8"/>
        <v>253.23058564248834</v>
      </c>
    </row>
    <row r="29" spans="5:43" x14ac:dyDescent="0.25">
      <c r="E29" s="11">
        <v>20</v>
      </c>
      <c r="F29" s="12">
        <f t="shared" si="7"/>
        <v>38.957599999999992</v>
      </c>
      <c r="I29" s="8">
        <v>22</v>
      </c>
      <c r="J29" s="15">
        <f t="shared" si="1"/>
        <v>57.411200000000001</v>
      </c>
      <c r="M29" s="8">
        <v>23</v>
      </c>
      <c r="N29" s="15">
        <f t="shared" si="0"/>
        <v>93.782499999999999</v>
      </c>
      <c r="P29" s="8">
        <v>22</v>
      </c>
      <c r="Q29" s="15">
        <f t="shared" si="12"/>
        <v>30.518822068965516</v>
      </c>
      <c r="S29" s="8">
        <v>21</v>
      </c>
      <c r="T29" s="15">
        <f t="shared" si="3"/>
        <v>0.20571428571428574</v>
      </c>
      <c r="V29" s="8">
        <v>13</v>
      </c>
      <c r="W29" s="15">
        <f t="shared" si="11"/>
        <v>1.6522731828045072</v>
      </c>
      <c r="AB29" s="8">
        <v>21</v>
      </c>
      <c r="AC29" s="15">
        <f t="shared" si="4"/>
        <v>21.791767554479421</v>
      </c>
      <c r="AE29" s="8">
        <f t="shared" si="10"/>
        <v>17</v>
      </c>
      <c r="AF29" s="15">
        <f t="shared" si="9"/>
        <v>18.951811674352935</v>
      </c>
      <c r="AH29" s="8">
        <v>21</v>
      </c>
      <c r="AI29" s="15">
        <f t="shared" si="5"/>
        <v>1.8552913919999998</v>
      </c>
      <c r="AK29" s="8">
        <v>21</v>
      </c>
      <c r="AL29" s="15">
        <f t="shared" si="6"/>
        <v>4.5065256959999997</v>
      </c>
      <c r="AP29" s="8">
        <v>21</v>
      </c>
      <c r="AQ29" s="15">
        <f t="shared" si="8"/>
        <v>258.03075680236986</v>
      </c>
    </row>
    <row r="30" spans="5:43" x14ac:dyDescent="0.25">
      <c r="E30" s="11">
        <v>21</v>
      </c>
      <c r="F30" s="12">
        <f t="shared" si="7"/>
        <v>40.90547999999999</v>
      </c>
      <c r="I30" s="8">
        <v>23</v>
      </c>
      <c r="J30" s="15">
        <f t="shared" si="1"/>
        <v>60.020800000000001</v>
      </c>
      <c r="M30" s="8">
        <v>24</v>
      </c>
      <c r="N30" s="15">
        <f t="shared" si="0"/>
        <v>97.859999999999985</v>
      </c>
      <c r="P30" s="8">
        <v>23</v>
      </c>
      <c r="Q30" s="15">
        <f t="shared" si="12"/>
        <v>29.19191676161919</v>
      </c>
      <c r="S30" s="8">
        <v>22</v>
      </c>
      <c r="T30" s="15">
        <f t="shared" si="3"/>
        <v>0.19636363636363638</v>
      </c>
      <c r="V30" s="8">
        <v>14</v>
      </c>
      <c r="W30" s="15">
        <f t="shared" si="11"/>
        <v>1.5342536697470426</v>
      </c>
      <c r="AB30" s="8">
        <v>22</v>
      </c>
      <c r="AC30" s="15">
        <f t="shared" si="4"/>
        <v>20.801232665639446</v>
      </c>
      <c r="AE30" s="8">
        <f t="shared" si="10"/>
        <v>18</v>
      </c>
      <c r="AF30" s="15">
        <f t="shared" si="9"/>
        <v>17.898933247999995</v>
      </c>
      <c r="AH30" s="8">
        <v>22</v>
      </c>
      <c r="AI30" s="15">
        <f t="shared" si="5"/>
        <v>1.7709599650909089</v>
      </c>
      <c r="AK30" s="8">
        <v>22</v>
      </c>
      <c r="AL30" s="15">
        <f t="shared" si="6"/>
        <v>4.3016836189090908</v>
      </c>
      <c r="AP30" s="8">
        <v>22</v>
      </c>
      <c r="AQ30" s="15">
        <f t="shared" si="8"/>
        <v>263.17954694771669</v>
      </c>
    </row>
    <row r="31" spans="5:43" x14ac:dyDescent="0.25">
      <c r="E31" s="11">
        <v>22</v>
      </c>
      <c r="F31" s="12">
        <f t="shared" si="7"/>
        <v>42.853359999999995</v>
      </c>
      <c r="I31" s="8">
        <v>24</v>
      </c>
      <c r="J31" s="15">
        <f t="shared" si="1"/>
        <v>62.630399999999995</v>
      </c>
      <c r="M31" s="8">
        <v>25</v>
      </c>
      <c r="N31" s="15">
        <f t="shared" si="0"/>
        <v>101.93749999999999</v>
      </c>
      <c r="P31" s="8">
        <v>24</v>
      </c>
      <c r="Q31" s="15">
        <f t="shared" si="12"/>
        <v>27.975586896551722</v>
      </c>
      <c r="S31" s="8">
        <v>23</v>
      </c>
      <c r="T31" s="15">
        <f t="shared" si="3"/>
        <v>0.18782608695652175</v>
      </c>
      <c r="V31" s="8">
        <v>15</v>
      </c>
      <c r="W31" s="15">
        <f t="shared" si="11"/>
        <v>1.4319700917639062</v>
      </c>
      <c r="AB31" s="8">
        <v>23</v>
      </c>
      <c r="AC31" s="15">
        <f t="shared" si="4"/>
        <v>19.896831245394253</v>
      </c>
      <c r="AE31" s="8">
        <f>AE30+1</f>
        <v>19</v>
      </c>
      <c r="AF31" s="15">
        <f t="shared" si="9"/>
        <v>16.956884129684205</v>
      </c>
      <c r="AH31" s="8">
        <v>23</v>
      </c>
      <c r="AI31" s="15">
        <f t="shared" si="5"/>
        <v>1.6939617057391303</v>
      </c>
      <c r="AK31" s="8">
        <v>23</v>
      </c>
      <c r="AL31" s="15">
        <f t="shared" si="6"/>
        <v>4.1146538963478259</v>
      </c>
      <c r="AP31" s="8">
        <v>23</v>
      </c>
      <c r="AQ31" s="15">
        <f t="shared" si="8"/>
        <v>268.6314840369464</v>
      </c>
    </row>
    <row r="32" spans="5:43" x14ac:dyDescent="0.25">
      <c r="E32" s="11">
        <v>23</v>
      </c>
      <c r="F32" s="12">
        <f t="shared" si="7"/>
        <v>44.801239999999993</v>
      </c>
      <c r="I32" s="8">
        <v>25</v>
      </c>
      <c r="J32" s="15">
        <f t="shared" si="1"/>
        <v>65.239999999999995</v>
      </c>
      <c r="M32" s="8">
        <v>26</v>
      </c>
      <c r="N32" s="15">
        <f t="shared" si="0"/>
        <v>106.01499999999999</v>
      </c>
      <c r="P32" s="8">
        <v>25</v>
      </c>
      <c r="Q32" s="15">
        <f t="shared" si="12"/>
        <v>26.856563420689653</v>
      </c>
      <c r="S32" s="8">
        <v>24</v>
      </c>
      <c r="T32" s="15">
        <f t="shared" si="3"/>
        <v>0.18000000000000002</v>
      </c>
      <c r="V32" s="8">
        <v>16</v>
      </c>
      <c r="W32" s="15">
        <f t="shared" si="11"/>
        <v>1.3424719610286622</v>
      </c>
      <c r="AB32" s="8">
        <v>24</v>
      </c>
      <c r="AC32" s="15">
        <f t="shared" si="4"/>
        <v>19.067796610169491</v>
      </c>
      <c r="AE32" s="8">
        <f t="shared" ref="AE32:AE52" si="13">AE31+1</f>
        <v>20</v>
      </c>
      <c r="AF32" s="15">
        <f t="shared" si="9"/>
        <v>16.109039923199994</v>
      </c>
      <c r="AH32" s="8">
        <v>24</v>
      </c>
      <c r="AI32" s="15">
        <f t="shared" si="5"/>
        <v>1.6233799679999998</v>
      </c>
      <c r="AK32" s="8">
        <v>24</v>
      </c>
      <c r="AL32" s="15">
        <f t="shared" si="6"/>
        <v>3.9432099839999997</v>
      </c>
      <c r="AP32" s="8">
        <v>24</v>
      </c>
      <c r="AQ32" s="15">
        <f t="shared" si="8"/>
        <v>274.34867470207365</v>
      </c>
    </row>
    <row r="33" spans="5:43" x14ac:dyDescent="0.25">
      <c r="E33" s="11">
        <v>24</v>
      </c>
      <c r="F33" s="12">
        <f t="shared" si="7"/>
        <v>46.749119999999991</v>
      </c>
      <c r="I33" s="8">
        <v>26</v>
      </c>
      <c r="J33" s="15">
        <f t="shared" si="1"/>
        <v>67.849599999999995</v>
      </c>
      <c r="M33" s="8">
        <v>27</v>
      </c>
      <c r="N33" s="15">
        <f t="shared" si="0"/>
        <v>110.09249999999999</v>
      </c>
      <c r="P33" s="8">
        <v>26</v>
      </c>
      <c r="Q33" s="15">
        <f t="shared" si="12"/>
        <v>25.82361867374005</v>
      </c>
      <c r="S33" s="8">
        <v>25</v>
      </c>
      <c r="T33" s="15">
        <f t="shared" si="3"/>
        <v>0.17280000000000001</v>
      </c>
      <c r="V33" s="8">
        <v>17</v>
      </c>
      <c r="W33" s="15">
        <f t="shared" si="11"/>
        <v>1.2635030221446233</v>
      </c>
      <c r="AB33" s="8">
        <v>25</v>
      </c>
      <c r="AC33" s="15">
        <f t="shared" si="4"/>
        <v>18.305084745762713</v>
      </c>
      <c r="AE33" s="8">
        <f t="shared" si="13"/>
        <v>21</v>
      </c>
      <c r="AF33" s="15">
        <f t="shared" si="9"/>
        <v>15.341942783999995</v>
      </c>
      <c r="AH33" s="8">
        <v>25</v>
      </c>
      <c r="AI33" s="15">
        <f t="shared" si="5"/>
        <v>1.5584447692799999</v>
      </c>
      <c r="AK33" s="8">
        <v>25</v>
      </c>
      <c r="AL33" s="15">
        <f t="shared" si="6"/>
        <v>3.7854815846399998</v>
      </c>
      <c r="AP33" s="8">
        <v>25</v>
      </c>
      <c r="AQ33" s="15">
        <f t="shared" si="8"/>
        <v>280.29928851399069</v>
      </c>
    </row>
    <row r="34" spans="5:43" x14ac:dyDescent="0.25">
      <c r="E34" s="11">
        <v>25</v>
      </c>
      <c r="F34" s="12">
        <f t="shared" si="7"/>
        <v>48.696999999999989</v>
      </c>
      <c r="I34" s="8">
        <v>27</v>
      </c>
      <c r="J34" s="15">
        <f t="shared" si="1"/>
        <v>70.459199999999996</v>
      </c>
      <c r="M34" s="8">
        <v>28</v>
      </c>
      <c r="N34" s="15">
        <f t="shared" si="0"/>
        <v>114.16999999999999</v>
      </c>
      <c r="P34" s="8">
        <v>27</v>
      </c>
      <c r="Q34" s="15">
        <f t="shared" si="12"/>
        <v>24.86718835249042</v>
      </c>
      <c r="S34" s="8">
        <v>26</v>
      </c>
      <c r="T34" s="15">
        <f t="shared" si="3"/>
        <v>0.16615384615384615</v>
      </c>
      <c r="V34" s="8">
        <v>18</v>
      </c>
      <c r="W34" s="15">
        <f t="shared" si="11"/>
        <v>1.1933084098032554</v>
      </c>
      <c r="AB34" s="8">
        <v>26</v>
      </c>
      <c r="AC34" s="15">
        <f t="shared" si="4"/>
        <v>17.60104302477184</v>
      </c>
      <c r="AE34" s="8">
        <f t="shared" si="13"/>
        <v>22</v>
      </c>
      <c r="AF34" s="15">
        <f t="shared" si="9"/>
        <v>14.644581748363633</v>
      </c>
      <c r="AH34" s="8">
        <v>26</v>
      </c>
      <c r="AI34" s="15">
        <f t="shared" si="5"/>
        <v>1.4985045858461536</v>
      </c>
      <c r="AK34" s="8">
        <v>26</v>
      </c>
      <c r="AL34" s="15">
        <f t="shared" si="6"/>
        <v>3.639886139076923</v>
      </c>
      <c r="AP34" s="8">
        <v>26</v>
      </c>
      <c r="AQ34" s="15">
        <f t="shared" si="8"/>
        <v>286.45639203268331</v>
      </c>
    </row>
    <row r="35" spans="5:43" x14ac:dyDescent="0.25">
      <c r="E35" s="11">
        <v>26</v>
      </c>
      <c r="F35" s="12">
        <f t="shared" si="7"/>
        <v>50.644879999999986</v>
      </c>
      <c r="I35" s="8">
        <v>28</v>
      </c>
      <c r="J35" s="15">
        <f t="shared" si="1"/>
        <v>73.068799999999996</v>
      </c>
      <c r="M35" s="8">
        <v>29</v>
      </c>
      <c r="N35" s="15">
        <f t="shared" si="0"/>
        <v>118.24749999999999</v>
      </c>
      <c r="P35" s="8">
        <v>28</v>
      </c>
      <c r="Q35" s="15">
        <f t="shared" si="12"/>
        <v>23.97907448275862</v>
      </c>
      <c r="S35" s="8">
        <v>27</v>
      </c>
      <c r="T35" s="15">
        <f t="shared" si="3"/>
        <v>0.16</v>
      </c>
      <c r="V35" s="8">
        <v>19</v>
      </c>
      <c r="W35" s="15">
        <f>$W$14/V35</f>
        <v>1.1305027040241367</v>
      </c>
      <c r="AB35" s="8">
        <v>27</v>
      </c>
      <c r="AC35" s="15">
        <f t="shared" si="4"/>
        <v>16.949152542372882</v>
      </c>
      <c r="AE35" s="8">
        <f t="shared" si="13"/>
        <v>23</v>
      </c>
      <c r="AF35" s="15">
        <f t="shared" si="9"/>
        <v>14.007860802782604</v>
      </c>
      <c r="AH35" s="8">
        <v>27</v>
      </c>
      <c r="AI35" s="15">
        <f t="shared" si="5"/>
        <v>1.4430044159999997</v>
      </c>
      <c r="AK35" s="8">
        <v>27</v>
      </c>
      <c r="AL35" s="15">
        <f t="shared" si="6"/>
        <v>3.505075541333333</v>
      </c>
      <c r="AP35" s="8">
        <v>27</v>
      </c>
      <c r="AQ35" s="15">
        <f t="shared" si="8"/>
        <v>292.79704195739879</v>
      </c>
    </row>
    <row r="36" spans="5:43" x14ac:dyDescent="0.25">
      <c r="E36" s="11">
        <v>27</v>
      </c>
      <c r="F36" s="12">
        <f t="shared" si="7"/>
        <v>52.592759999999991</v>
      </c>
      <c r="I36" s="8">
        <v>29</v>
      </c>
      <c r="J36" s="15">
        <f t="shared" si="1"/>
        <v>75.678399999999996</v>
      </c>
      <c r="M36" s="8">
        <v>30</v>
      </c>
      <c r="N36" s="15">
        <f t="shared" si="0"/>
        <v>122.32499999999999</v>
      </c>
      <c r="P36" s="8">
        <v>29</v>
      </c>
      <c r="Q36" s="15">
        <f t="shared" si="12"/>
        <v>23.152209845422114</v>
      </c>
      <c r="S36" s="8">
        <v>28</v>
      </c>
      <c r="T36" s="15">
        <f t="shared" si="3"/>
        <v>0.1542857142857143</v>
      </c>
      <c r="V36" s="8">
        <v>20</v>
      </c>
      <c r="W36" s="15">
        <f t="shared" ref="W36:W43" si="14">$W$14/V36</f>
        <v>1.0739775688229298</v>
      </c>
      <c r="AB36" s="8">
        <v>28</v>
      </c>
      <c r="AC36" s="15">
        <f t="shared" si="4"/>
        <v>16.343825665859566</v>
      </c>
      <c r="AE36" s="8">
        <f t="shared" si="13"/>
        <v>24</v>
      </c>
      <c r="AF36" s="15">
        <f t="shared" si="9"/>
        <v>13.424199935999996</v>
      </c>
      <c r="AH36" s="8">
        <v>28</v>
      </c>
      <c r="AI36" s="15">
        <f t="shared" si="5"/>
        <v>1.3914685439999999</v>
      </c>
      <c r="AK36" s="8">
        <v>28</v>
      </c>
      <c r="AL36" s="15">
        <f t="shared" si="6"/>
        <v>3.379894272</v>
      </c>
      <c r="AP36" s="8">
        <v>28</v>
      </c>
      <c r="AQ36" s="15">
        <f>F37+J35+N34+Q35+T36+W44+AC36+AF40+AI36+AL36</f>
        <v>299.30157260177742</v>
      </c>
    </row>
    <row r="37" spans="5:43" x14ac:dyDescent="0.25">
      <c r="E37" s="11">
        <v>28</v>
      </c>
      <c r="F37" s="12">
        <f>E37*$F$7</f>
        <v>54.540639999999989</v>
      </c>
      <c r="I37" s="8">
        <v>30</v>
      </c>
      <c r="J37" s="15">
        <f t="shared" si="1"/>
        <v>78.287999999999997</v>
      </c>
      <c r="M37" s="8">
        <v>31</v>
      </c>
      <c r="N37" s="15">
        <f t="shared" si="0"/>
        <v>126.40249999999999</v>
      </c>
      <c r="P37" s="8">
        <v>30</v>
      </c>
      <c r="Q37" s="15">
        <f t="shared" si="12"/>
        <v>22.380469517241377</v>
      </c>
      <c r="S37" s="8">
        <v>29</v>
      </c>
      <c r="T37" s="15">
        <f t="shared" si="3"/>
        <v>0.14896551724137932</v>
      </c>
      <c r="V37" s="8">
        <v>21</v>
      </c>
      <c r="W37" s="15">
        <f t="shared" si="14"/>
        <v>1.0228357798313616</v>
      </c>
      <c r="AB37" s="8">
        <v>29</v>
      </c>
      <c r="AC37" s="15">
        <f t="shared" si="4"/>
        <v>15.780245470485097</v>
      </c>
      <c r="AE37" s="8">
        <f t="shared" si="13"/>
        <v>25</v>
      </c>
      <c r="AF37" s="15">
        <f t="shared" si="9"/>
        <v>12.887231938559996</v>
      </c>
      <c r="AH37" s="8">
        <v>29</v>
      </c>
      <c r="AI37" s="15">
        <f t="shared" si="5"/>
        <v>1.3434868700689653</v>
      </c>
      <c r="AK37" s="8">
        <v>29</v>
      </c>
      <c r="AL37" s="15">
        <f t="shared" si="6"/>
        <v>3.2633461936551722</v>
      </c>
      <c r="AP37" s="8">
        <v>29</v>
      </c>
      <c r="AQ37" s="15">
        <f t="shared" ref="AQ37:AQ47" si="15">F38+J36+N35+Q36+T37+W45+AC37+AF41+AI37+AL37</f>
        <v>305.95303078792301</v>
      </c>
    </row>
    <row r="38" spans="5:43" x14ac:dyDescent="0.25">
      <c r="E38" s="11">
        <v>29</v>
      </c>
      <c r="F38" s="12">
        <f t="shared" ref="F38:F49" si="16">E38*$F$7</f>
        <v>56.488519999999987</v>
      </c>
      <c r="I38" s="8">
        <v>31</v>
      </c>
      <c r="J38" s="15">
        <f t="shared" si="1"/>
        <v>80.897599999999997</v>
      </c>
      <c r="M38" s="8">
        <v>32</v>
      </c>
      <c r="N38" s="15">
        <f t="shared" si="0"/>
        <v>130.47999999999999</v>
      </c>
      <c r="P38" s="8">
        <v>31</v>
      </c>
      <c r="Q38" s="15">
        <f t="shared" si="12"/>
        <v>21.658518887652946</v>
      </c>
      <c r="S38" s="8">
        <v>30</v>
      </c>
      <c r="T38" s="15">
        <f t="shared" si="3"/>
        <v>0.14400000000000002</v>
      </c>
      <c r="V38" s="8">
        <v>22</v>
      </c>
      <c r="W38" s="15">
        <f t="shared" si="14"/>
        <v>0.97634324438448161</v>
      </c>
      <c r="AB38" s="8">
        <v>30</v>
      </c>
      <c r="AC38" s="15">
        <f t="shared" si="4"/>
        <v>15.254237288135593</v>
      </c>
      <c r="AE38" s="8">
        <f>AE37+1</f>
        <v>26</v>
      </c>
      <c r="AF38" s="15">
        <f t="shared" si="9"/>
        <v>12.391569171692304</v>
      </c>
      <c r="AH38" s="8">
        <v>30</v>
      </c>
      <c r="AI38" s="15">
        <f t="shared" si="5"/>
        <v>1.2987039743999997</v>
      </c>
      <c r="AK38" s="8">
        <v>30</v>
      </c>
      <c r="AL38" s="15">
        <f t="shared" si="6"/>
        <v>3.1545679871999996</v>
      </c>
      <c r="AP38" s="8">
        <v>30</v>
      </c>
      <c r="AQ38" s="15">
        <f t="shared" si="15"/>
        <v>312.73672376165882</v>
      </c>
    </row>
    <row r="39" spans="5:43" x14ac:dyDescent="0.25">
      <c r="E39" s="11">
        <v>30</v>
      </c>
      <c r="F39" s="12">
        <f t="shared" si="16"/>
        <v>58.436399999999992</v>
      </c>
      <c r="I39" s="8">
        <v>32</v>
      </c>
      <c r="J39" s="15">
        <f t="shared" si="1"/>
        <v>83.507199999999997</v>
      </c>
      <c r="M39" s="8">
        <v>33</v>
      </c>
      <c r="N39" s="15">
        <f t="shared" si="0"/>
        <v>134.55749999999998</v>
      </c>
      <c r="P39" s="8">
        <v>32</v>
      </c>
      <c r="Q39" s="15">
        <f t="shared" si="12"/>
        <v>20.981690172413792</v>
      </c>
      <c r="S39" s="8">
        <v>31</v>
      </c>
      <c r="T39" s="15">
        <f t="shared" si="3"/>
        <v>0.13935483870967744</v>
      </c>
      <c r="V39" s="8">
        <v>23</v>
      </c>
      <c r="W39" s="15">
        <f t="shared" si="14"/>
        <v>0.93389353810689546</v>
      </c>
      <c r="AB39" s="8">
        <v>31</v>
      </c>
      <c r="AC39" s="15">
        <f t="shared" si="4"/>
        <v>14.762165117550575</v>
      </c>
      <c r="AE39" s="8">
        <f t="shared" si="13"/>
        <v>27</v>
      </c>
      <c r="AF39" s="15">
        <f t="shared" si="9"/>
        <v>11.93262216533333</v>
      </c>
      <c r="AH39" s="8">
        <v>31</v>
      </c>
      <c r="AI39" s="15">
        <f t="shared" si="5"/>
        <v>1.2568102978064515</v>
      </c>
      <c r="AK39" s="8">
        <v>31</v>
      </c>
      <c r="AL39" s="15">
        <f t="shared" si="6"/>
        <v>3.0528077295483871</v>
      </c>
      <c r="AP39" s="8">
        <v>31</v>
      </c>
      <c r="AQ39" s="15">
        <f t="shared" si="15"/>
        <v>319.63985460805702</v>
      </c>
    </row>
    <row r="40" spans="5:43" x14ac:dyDescent="0.25">
      <c r="E40" s="11">
        <v>31</v>
      </c>
      <c r="F40" s="12">
        <f t="shared" si="16"/>
        <v>60.38427999999999</v>
      </c>
      <c r="I40" s="8">
        <v>33</v>
      </c>
      <c r="J40" s="15">
        <f t="shared" si="1"/>
        <v>86.116799999999998</v>
      </c>
      <c r="M40" s="8">
        <v>34</v>
      </c>
      <c r="N40" s="15">
        <f t="shared" si="0"/>
        <v>138.63499999999999</v>
      </c>
      <c r="P40" s="8">
        <v>33</v>
      </c>
      <c r="Q40" s="15">
        <f t="shared" si="12"/>
        <v>20.345881379310345</v>
      </c>
      <c r="S40" s="8">
        <v>32</v>
      </c>
      <c r="T40" s="15">
        <f t="shared" si="3"/>
        <v>0.13500000000000001</v>
      </c>
      <c r="V40" s="8">
        <v>24</v>
      </c>
      <c r="W40" s="15">
        <f t="shared" si="14"/>
        <v>0.89498130735244141</v>
      </c>
      <c r="AB40" s="8">
        <v>32</v>
      </c>
      <c r="AC40" s="15">
        <f t="shared" si="4"/>
        <v>14.300847457627119</v>
      </c>
      <c r="AE40" s="8">
        <f t="shared" si="13"/>
        <v>28</v>
      </c>
      <c r="AF40" s="15">
        <f t="shared" si="9"/>
        <v>11.506457087999996</v>
      </c>
      <c r="AH40" s="8">
        <v>32</v>
      </c>
      <c r="AI40" s="15">
        <f t="shared" si="5"/>
        <v>1.2175349759999998</v>
      </c>
      <c r="AK40" s="8">
        <v>32</v>
      </c>
      <c r="AL40" s="15">
        <f t="shared" si="6"/>
        <v>2.9574074879999999</v>
      </c>
      <c r="AP40" s="8">
        <v>32</v>
      </c>
      <c r="AQ40" s="15">
        <f t="shared" si="15"/>
        <v>326.65122602655521</v>
      </c>
    </row>
    <row r="41" spans="5:43" x14ac:dyDescent="0.25">
      <c r="E41" s="11">
        <v>32</v>
      </c>
      <c r="F41" s="12">
        <f t="shared" si="16"/>
        <v>62.332159999999988</v>
      </c>
      <c r="I41" s="8">
        <v>34</v>
      </c>
      <c r="J41" s="15">
        <f t="shared" si="1"/>
        <v>88.726399999999998</v>
      </c>
      <c r="M41" s="8">
        <v>35</v>
      </c>
      <c r="N41" s="15">
        <f t="shared" si="0"/>
        <v>142.71249999999998</v>
      </c>
      <c r="P41" s="8">
        <v>34</v>
      </c>
      <c r="Q41" s="15">
        <f t="shared" si="12"/>
        <v>19.747473103448275</v>
      </c>
      <c r="S41" s="8">
        <v>33</v>
      </c>
      <c r="T41" s="15">
        <f t="shared" si="3"/>
        <v>0.13090909090909092</v>
      </c>
      <c r="V41" s="8">
        <v>25</v>
      </c>
      <c r="W41" s="15">
        <f t="shared" si="14"/>
        <v>0.85918205505834377</v>
      </c>
      <c r="AB41" s="8">
        <v>33</v>
      </c>
      <c r="AC41" s="15">
        <f t="shared" si="4"/>
        <v>13.867488443759632</v>
      </c>
      <c r="AE41" s="8">
        <f t="shared" si="13"/>
        <v>29</v>
      </c>
      <c r="AF41" s="15">
        <f t="shared" si="9"/>
        <v>11.109682705655169</v>
      </c>
      <c r="AH41" s="8">
        <v>33</v>
      </c>
      <c r="AI41" s="15">
        <f t="shared" si="5"/>
        <v>1.1806399767272726</v>
      </c>
      <c r="AK41" s="8">
        <v>33</v>
      </c>
      <c r="AL41" s="15">
        <f t="shared" si="6"/>
        <v>2.8677890792727272</v>
      </c>
      <c r="AP41" s="8">
        <v>33</v>
      </c>
      <c r="AQ41" s="15">
        <f t="shared" si="15"/>
        <v>333.76099796514444</v>
      </c>
    </row>
    <row r="42" spans="5:43" x14ac:dyDescent="0.25">
      <c r="E42" s="11">
        <v>33</v>
      </c>
      <c r="F42" s="12">
        <f t="shared" si="16"/>
        <v>64.280039999999985</v>
      </c>
      <c r="I42" s="8">
        <v>35</v>
      </c>
      <c r="J42" s="15">
        <f t="shared" si="1"/>
        <v>91.335999999999999</v>
      </c>
      <c r="M42" s="8">
        <v>36</v>
      </c>
      <c r="N42" s="15">
        <f t="shared" si="0"/>
        <v>146.79</v>
      </c>
      <c r="P42" s="8">
        <v>35</v>
      </c>
      <c r="Q42" s="15">
        <f t="shared" si="12"/>
        <v>19.183259586206894</v>
      </c>
      <c r="S42" s="8">
        <v>34</v>
      </c>
      <c r="T42" s="15">
        <f t="shared" si="3"/>
        <v>0.12705882352941178</v>
      </c>
      <c r="V42" s="8">
        <v>26</v>
      </c>
      <c r="W42" s="15">
        <f t="shared" si="14"/>
        <v>0.8261365914022536</v>
      </c>
      <c r="AB42" s="8">
        <v>34</v>
      </c>
      <c r="AC42" s="15">
        <f t="shared" si="4"/>
        <v>13.459621136590229</v>
      </c>
      <c r="AE42" s="8">
        <f t="shared" si="13"/>
        <v>30</v>
      </c>
      <c r="AF42" s="15">
        <f t="shared" si="9"/>
        <v>10.739359948799997</v>
      </c>
      <c r="AH42" s="8">
        <v>34</v>
      </c>
      <c r="AI42" s="15">
        <f t="shared" si="5"/>
        <v>1.1459152715294116</v>
      </c>
      <c r="AK42" s="8">
        <v>34</v>
      </c>
      <c r="AL42" s="15">
        <f t="shared" si="6"/>
        <v>2.7834423416470586</v>
      </c>
      <c r="AP42" s="8">
        <v>34</v>
      </c>
      <c r="AQ42" s="15">
        <f t="shared" si="15"/>
        <v>340.96048802499314</v>
      </c>
    </row>
    <row r="43" spans="5:43" x14ac:dyDescent="0.25">
      <c r="E43" s="11">
        <v>34</v>
      </c>
      <c r="F43" s="12">
        <f t="shared" si="16"/>
        <v>66.227919999999983</v>
      </c>
      <c r="I43" s="8">
        <v>36</v>
      </c>
      <c r="J43" s="15">
        <f t="shared" si="1"/>
        <v>93.945599999999999</v>
      </c>
      <c r="M43" s="8">
        <v>37</v>
      </c>
      <c r="N43" s="15">
        <f t="shared" si="0"/>
        <v>150.86749999999998</v>
      </c>
      <c r="P43" s="8">
        <v>36</v>
      </c>
      <c r="Q43" s="15">
        <f t="shared" si="12"/>
        <v>18.650391264367816</v>
      </c>
      <c r="S43" s="8">
        <v>35</v>
      </c>
      <c r="T43" s="15">
        <f t="shared" si="3"/>
        <v>0.12342857142857144</v>
      </c>
      <c r="V43" s="8">
        <v>27</v>
      </c>
      <c r="W43" s="15">
        <f t="shared" si="14"/>
        <v>0.79553893986883684</v>
      </c>
      <c r="AB43" s="8">
        <v>35</v>
      </c>
      <c r="AC43" s="15">
        <f t="shared" si="4"/>
        <v>13.075060532687653</v>
      </c>
      <c r="AE43" s="8">
        <f t="shared" si="13"/>
        <v>31</v>
      </c>
      <c r="AF43" s="15">
        <f t="shared" si="9"/>
        <v>10.392928982709675</v>
      </c>
      <c r="AH43" s="8">
        <v>35</v>
      </c>
      <c r="AI43" s="15">
        <f t="shared" si="5"/>
        <v>1.1131748351999999</v>
      </c>
      <c r="AK43" s="8">
        <v>35</v>
      </c>
      <c r="AL43" s="15">
        <f t="shared" si="6"/>
        <v>2.7039154175999998</v>
      </c>
      <c r="AP43" s="8">
        <v>35</v>
      </c>
      <c r="AQ43" s="15">
        <f t="shared" si="15"/>
        <v>348.24200608142189</v>
      </c>
    </row>
    <row r="44" spans="5:43" x14ac:dyDescent="0.25">
      <c r="E44" s="11">
        <v>35</v>
      </c>
      <c r="F44" s="12">
        <f t="shared" si="16"/>
        <v>68.175799999999981</v>
      </c>
      <c r="I44" s="8">
        <v>37</v>
      </c>
      <c r="J44" s="15">
        <f t="shared" si="1"/>
        <v>96.555199999999999</v>
      </c>
      <c r="M44" s="8">
        <v>38</v>
      </c>
      <c r="N44" s="15">
        <f t="shared" si="0"/>
        <v>154.94499999999999</v>
      </c>
      <c r="P44" s="8">
        <v>37</v>
      </c>
      <c r="Q44" s="15">
        <f t="shared" si="12"/>
        <v>18.146326635601117</v>
      </c>
      <c r="S44" s="8">
        <v>36</v>
      </c>
      <c r="T44" s="15">
        <f t="shared" si="3"/>
        <v>0.12000000000000001</v>
      </c>
      <c r="V44" s="8">
        <v>28</v>
      </c>
      <c r="W44" s="15">
        <f>$W$14/V44</f>
        <v>0.76712683487352129</v>
      </c>
      <c r="AB44" s="8">
        <v>36</v>
      </c>
      <c r="AC44" s="15">
        <f t="shared" si="4"/>
        <v>12.711864406779661</v>
      </c>
      <c r="AE44" s="8">
        <f t="shared" si="13"/>
        <v>32</v>
      </c>
      <c r="AF44" s="15">
        <f t="shared" si="9"/>
        <v>10.068149951999997</v>
      </c>
      <c r="AH44" s="8">
        <v>36</v>
      </c>
      <c r="AI44" s="15">
        <f t="shared" si="5"/>
        <v>1.0822533119999997</v>
      </c>
      <c r="AK44" s="8">
        <v>36</v>
      </c>
      <c r="AL44" s="15">
        <f t="shared" si="6"/>
        <v>2.6288066560000001</v>
      </c>
      <c r="AP44" s="8">
        <v>36</v>
      </c>
      <c r="AQ44" s="15">
        <f t="shared" si="15"/>
        <v>355.59871646804919</v>
      </c>
    </row>
    <row r="45" spans="5:43" x14ac:dyDescent="0.25">
      <c r="E45" s="11">
        <v>36</v>
      </c>
      <c r="F45" s="12">
        <f t="shared" si="16"/>
        <v>70.123679999999979</v>
      </c>
      <c r="I45" s="8">
        <v>38</v>
      </c>
      <c r="J45" s="15">
        <f t="shared" si="1"/>
        <v>99.1648</v>
      </c>
      <c r="M45" s="8">
        <v>39</v>
      </c>
      <c r="N45" s="15">
        <f t="shared" si="0"/>
        <v>159.02249999999998</v>
      </c>
      <c r="P45" s="8">
        <v>38</v>
      </c>
      <c r="Q45" s="15">
        <f t="shared" si="12"/>
        <v>17.668791724137929</v>
      </c>
      <c r="S45" s="8">
        <v>37</v>
      </c>
      <c r="T45" s="15">
        <f t="shared" si="3"/>
        <v>0.11675675675675676</v>
      </c>
      <c r="V45" s="8">
        <v>29</v>
      </c>
      <c r="W45" s="15">
        <f t="shared" ref="W45:W56" si="17">$W$14/V45</f>
        <v>0.74067418539512397</v>
      </c>
      <c r="AB45" s="8">
        <v>37</v>
      </c>
      <c r="AC45" s="15">
        <f t="shared" si="4"/>
        <v>12.368300503893725</v>
      </c>
      <c r="AE45" s="8">
        <f t="shared" si="13"/>
        <v>33</v>
      </c>
      <c r="AF45" s="15">
        <f t="shared" si="9"/>
        <v>9.7630544989090886</v>
      </c>
      <c r="AH45" s="8">
        <v>37</v>
      </c>
      <c r="AI45" s="15">
        <f t="shared" si="5"/>
        <v>1.0530032224864863</v>
      </c>
      <c r="AK45" s="8">
        <v>37</v>
      </c>
      <c r="AL45" s="15">
        <f t="shared" si="6"/>
        <v>2.5577578274594592</v>
      </c>
      <c r="AP45" s="8">
        <v>37</v>
      </c>
      <c r="AQ45" s="15">
        <f t="shared" si="15"/>
        <v>363.02452250945311</v>
      </c>
    </row>
    <row r="46" spans="5:43" x14ac:dyDescent="0.25">
      <c r="E46" s="11">
        <v>37</v>
      </c>
      <c r="F46" s="12">
        <f t="shared" si="16"/>
        <v>72.071559999999991</v>
      </c>
      <c r="I46" s="8">
        <v>39</v>
      </c>
      <c r="J46" s="15">
        <f t="shared" si="1"/>
        <v>101.7744</v>
      </c>
      <c r="M46" s="8">
        <v>40</v>
      </c>
      <c r="N46" s="15">
        <f>M46*$N$4</f>
        <v>163.1</v>
      </c>
      <c r="P46" s="8">
        <v>39</v>
      </c>
      <c r="Q46" s="15">
        <f t="shared" si="12"/>
        <v>17.215745782493368</v>
      </c>
      <c r="S46" s="8">
        <v>38</v>
      </c>
      <c r="T46" s="15">
        <f t="shared" si="3"/>
        <v>0.11368421052631579</v>
      </c>
      <c r="V46" s="8">
        <v>30</v>
      </c>
      <c r="W46" s="15">
        <f t="shared" si="17"/>
        <v>0.71598504588195311</v>
      </c>
      <c r="AB46" s="8">
        <v>38</v>
      </c>
      <c r="AC46" s="15">
        <f t="shared" si="4"/>
        <v>12.042818911685995</v>
      </c>
      <c r="AE46" s="8">
        <f t="shared" si="13"/>
        <v>34</v>
      </c>
      <c r="AF46" s="15">
        <f t="shared" si="9"/>
        <v>9.4759058371764677</v>
      </c>
      <c r="AH46" s="8">
        <v>38</v>
      </c>
      <c r="AI46" s="15">
        <f t="shared" si="5"/>
        <v>1.0252926113684209</v>
      </c>
      <c r="AK46" s="8">
        <v>38</v>
      </c>
      <c r="AL46" s="15">
        <f t="shared" si="6"/>
        <v>2.4904484109473684</v>
      </c>
      <c r="AP46" s="8">
        <v>38</v>
      </c>
      <c r="AQ46" s="15">
        <f t="shared" si="15"/>
        <v>370.51396928552015</v>
      </c>
    </row>
    <row r="47" spans="5:43" x14ac:dyDescent="0.25">
      <c r="E47" s="11">
        <v>38</v>
      </c>
      <c r="F47" s="12">
        <f t="shared" si="16"/>
        <v>74.019439999999989</v>
      </c>
      <c r="I47" s="8">
        <v>40</v>
      </c>
      <c r="J47" s="15">
        <f t="shared" si="1"/>
        <v>104.384</v>
      </c>
      <c r="P47" s="8">
        <v>40</v>
      </c>
      <c r="Q47" s="15">
        <f t="shared" si="12"/>
        <v>16.785352137931035</v>
      </c>
      <c r="S47" s="8">
        <v>39</v>
      </c>
      <c r="T47" s="15">
        <f t="shared" si="3"/>
        <v>0.11076923076923077</v>
      </c>
      <c r="V47" s="8">
        <v>31</v>
      </c>
      <c r="W47" s="15">
        <f t="shared" si="17"/>
        <v>0.6928887540793095</v>
      </c>
      <c r="AB47" s="8">
        <v>39</v>
      </c>
      <c r="AC47" s="15">
        <f t="shared" si="4"/>
        <v>11.734028683181226</v>
      </c>
      <c r="AE47" s="8">
        <f t="shared" si="13"/>
        <v>35</v>
      </c>
      <c r="AF47" s="15">
        <f t="shared" si="9"/>
        <v>9.2051656703999978</v>
      </c>
      <c r="AH47" s="8">
        <v>39</v>
      </c>
      <c r="AI47" s="15">
        <f t="shared" si="5"/>
        <v>0.9990030572307691</v>
      </c>
      <c r="AK47" s="8">
        <v>39</v>
      </c>
      <c r="AL47" s="15">
        <f t="shared" si="6"/>
        <v>2.4265907593846152</v>
      </c>
      <c r="AP47" s="8">
        <v>39</v>
      </c>
      <c r="AQ47" s="15">
        <f t="shared" si="15"/>
        <v>378.06216135512216</v>
      </c>
    </row>
    <row r="48" spans="5:43" x14ac:dyDescent="0.25">
      <c r="E48" s="11">
        <v>39</v>
      </c>
      <c r="F48" s="12">
        <f t="shared" si="16"/>
        <v>75.967319999999987</v>
      </c>
      <c r="S48" s="8">
        <v>40</v>
      </c>
      <c r="T48" s="15">
        <f t="shared" si="3"/>
        <v>0.10800000000000001</v>
      </c>
      <c r="V48" s="8">
        <v>32</v>
      </c>
      <c r="W48" s="15">
        <f t="shared" si="17"/>
        <v>0.67123598051433109</v>
      </c>
      <c r="AB48" s="8">
        <v>40</v>
      </c>
      <c r="AC48" s="15">
        <f t="shared" si="4"/>
        <v>11.440677966101696</v>
      </c>
      <c r="AE48" s="8">
        <f t="shared" si="13"/>
        <v>36</v>
      </c>
      <c r="AF48" s="15">
        <f t="shared" si="9"/>
        <v>8.9494666239999976</v>
      </c>
      <c r="AH48" s="8">
        <v>40</v>
      </c>
      <c r="AI48" s="15">
        <f t="shared" si="5"/>
        <v>0.97402798079999986</v>
      </c>
      <c r="AK48" s="8">
        <v>40</v>
      </c>
      <c r="AL48" s="15">
        <f t="shared" si="6"/>
        <v>2.3659259904000001</v>
      </c>
      <c r="AP48" s="8">
        <v>40</v>
      </c>
      <c r="AQ48" s="15">
        <f>F49+J47+N46+Q47+T48+W56+AC48+AF52+AI48+AL48</f>
        <v>385.66469282124416</v>
      </c>
    </row>
    <row r="49" spans="5:32" x14ac:dyDescent="0.25">
      <c r="E49" s="11">
        <v>40</v>
      </c>
      <c r="F49" s="12">
        <f t="shared" si="16"/>
        <v>77.915199999999984</v>
      </c>
      <c r="V49" s="8">
        <v>33</v>
      </c>
      <c r="W49" s="15">
        <f t="shared" si="17"/>
        <v>0.65089549625632104</v>
      </c>
      <c r="AE49" s="8">
        <f t="shared" si="13"/>
        <v>37</v>
      </c>
      <c r="AF49" s="15">
        <f t="shared" si="9"/>
        <v>8.707589147675673</v>
      </c>
    </row>
    <row r="50" spans="5:32" x14ac:dyDescent="0.25">
      <c r="V50" s="8">
        <v>34</v>
      </c>
      <c r="W50" s="15">
        <f t="shared" si="17"/>
        <v>0.63175151107231164</v>
      </c>
      <c r="AE50" s="8">
        <f t="shared" si="13"/>
        <v>38</v>
      </c>
      <c r="AF50" s="15">
        <f t="shared" si="9"/>
        <v>8.4784420648421026</v>
      </c>
    </row>
    <row r="51" spans="5:32" x14ac:dyDescent="0.25">
      <c r="V51" s="8">
        <v>35</v>
      </c>
      <c r="W51" s="15">
        <f t="shared" si="17"/>
        <v>0.61370146789881697</v>
      </c>
      <c r="AE51" s="8">
        <f t="shared" si="13"/>
        <v>39</v>
      </c>
      <c r="AF51" s="15">
        <f t="shared" si="9"/>
        <v>8.2610461144615357</v>
      </c>
    </row>
    <row r="52" spans="5:32" x14ac:dyDescent="0.25">
      <c r="V52" s="8">
        <v>36</v>
      </c>
      <c r="W52" s="15">
        <f t="shared" si="17"/>
        <v>0.59665420490162768</v>
      </c>
      <c r="AE52" s="8">
        <f t="shared" si="13"/>
        <v>40</v>
      </c>
      <c r="AF52" s="15">
        <f t="shared" si="9"/>
        <v>8.0545199615999969</v>
      </c>
    </row>
    <row r="53" spans="5:32" x14ac:dyDescent="0.25">
      <c r="V53" s="8">
        <v>37</v>
      </c>
      <c r="W53" s="15">
        <f t="shared" si="17"/>
        <v>0.58052841557996204</v>
      </c>
    </row>
    <row r="54" spans="5:32" x14ac:dyDescent="0.25">
      <c r="V54" s="8">
        <v>38</v>
      </c>
      <c r="W54" s="15">
        <f t="shared" si="17"/>
        <v>0.56525135201206833</v>
      </c>
    </row>
    <row r="55" spans="5:32" x14ac:dyDescent="0.25">
      <c r="V55" s="8">
        <v>39</v>
      </c>
      <c r="W55" s="15">
        <f t="shared" si="17"/>
        <v>0.55075772760150243</v>
      </c>
    </row>
    <row r="56" spans="5:32" x14ac:dyDescent="0.25">
      <c r="V56" s="8">
        <v>40</v>
      </c>
      <c r="W56" s="15">
        <f t="shared" si="17"/>
        <v>0.53698878441146491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A98EF-D0DA-498C-80AC-B93407B584A0}">
  <sheetPr codeName="Лист10"/>
  <dimension ref="A1:R49"/>
  <sheetViews>
    <sheetView workbookViewId="0">
      <selection activeCell="V19" sqref="V19"/>
    </sheetView>
  </sheetViews>
  <sheetFormatPr defaultRowHeight="15" x14ac:dyDescent="0.25"/>
  <cols>
    <col min="1" max="1" width="12.5703125" customWidth="1"/>
    <col min="2" max="2" width="10.7109375" customWidth="1"/>
    <col min="7" max="7" width="9.5703125" customWidth="1"/>
    <col min="9" max="10" width="10.85546875" customWidth="1"/>
  </cols>
  <sheetData>
    <row r="1" spans="1:18" x14ac:dyDescent="0.25">
      <c r="A1" s="4" t="s">
        <v>91</v>
      </c>
      <c r="B1" s="19">
        <f>effects!B7</f>
        <v>354.36992558705219</v>
      </c>
      <c r="D1" s="4" t="s">
        <v>94</v>
      </c>
      <c r="E1" s="2">
        <v>5</v>
      </c>
      <c r="G1" s="4" t="s">
        <v>97</v>
      </c>
      <c r="H1" s="2">
        <v>0.5</v>
      </c>
      <c r="J1" s="4" t="s">
        <v>98</v>
      </c>
      <c r="K1" s="2">
        <v>3</v>
      </c>
    </row>
    <row r="2" spans="1:18" x14ac:dyDescent="0.25">
      <c r="A2" s="4" t="s">
        <v>93</v>
      </c>
      <c r="B2" s="2">
        <v>8</v>
      </c>
      <c r="D2" s="4" t="s">
        <v>96</v>
      </c>
      <c r="E2" s="2">
        <v>1</v>
      </c>
      <c r="G2" s="20" t="s">
        <v>341</v>
      </c>
      <c r="H2" s="21">
        <f>H1/E1*(1-B2/'a_r=0.5'!B7)</f>
        <v>6.1904761904761907E-2</v>
      </c>
      <c r="J2" s="4" t="s">
        <v>99</v>
      </c>
      <c r="K2" s="2">
        <v>10</v>
      </c>
    </row>
    <row r="3" spans="1:18" x14ac:dyDescent="0.25">
      <c r="A3" s="20" t="s">
        <v>92</v>
      </c>
      <c r="B3" s="21">
        <f>B1*(1-B2/'a_r=0.5'!B7)</f>
        <v>219.37185869674661</v>
      </c>
      <c r="D3" s="20" t="s">
        <v>95</v>
      </c>
      <c r="E3" s="21">
        <f>E2/E1*(1-B2/'a_r=0.5'!B7)</f>
        <v>0.12380952380952381</v>
      </c>
      <c r="J3" s="20" t="s">
        <v>100</v>
      </c>
      <c r="K3" s="21">
        <f>effects!B4*effects!K1*(1-((100+contractor!K1)/(100+contractor!K2)))</f>
        <v>26.056507272727259</v>
      </c>
      <c r="M3" s="4" t="s">
        <v>101</v>
      </c>
      <c r="N3" s="19">
        <f>K3*0.15</f>
        <v>3.9084760909090885</v>
      </c>
      <c r="P3" s="4" t="s">
        <v>102</v>
      </c>
      <c r="Q3" s="2">
        <f>'a_r=0.5'!B2*0.06</f>
        <v>900</v>
      </c>
    </row>
    <row r="5" spans="1:18" x14ac:dyDescent="0.25">
      <c r="A5" s="22" t="s">
        <v>103</v>
      </c>
      <c r="B5" s="9">
        <f>B3+E3+H2+K3+N3+Q3</f>
        <v>1149.5225563460972</v>
      </c>
    </row>
    <row r="6" spans="1:18" x14ac:dyDescent="0.25">
      <c r="A6" s="23" t="s">
        <v>73</v>
      </c>
      <c r="B6" s="2">
        <v>1530.5050000000001</v>
      </c>
    </row>
    <row r="7" spans="1:18" x14ac:dyDescent="0.25">
      <c r="A7" s="24" t="s">
        <v>104</v>
      </c>
      <c r="B7" s="25">
        <f>B5+B6</f>
        <v>2680.0275563460973</v>
      </c>
    </row>
    <row r="8" spans="1:18" x14ac:dyDescent="0.25">
      <c r="Q8" t="s">
        <v>112</v>
      </c>
      <c r="R8" t="s">
        <v>113</v>
      </c>
    </row>
    <row r="9" spans="1:18" x14ac:dyDescent="0.25">
      <c r="A9" s="8" t="s">
        <v>107</v>
      </c>
      <c r="B9" s="31" t="s">
        <v>108</v>
      </c>
      <c r="C9" s="30" t="s">
        <v>109</v>
      </c>
      <c r="D9" s="30" t="s">
        <v>110</v>
      </c>
      <c r="E9" s="30" t="s">
        <v>342</v>
      </c>
      <c r="F9" s="31" t="s">
        <v>343</v>
      </c>
      <c r="G9" s="31" t="s">
        <v>344</v>
      </c>
      <c r="H9" s="31" t="s">
        <v>345</v>
      </c>
      <c r="I9" s="31" t="s">
        <v>42</v>
      </c>
      <c r="J9" s="31" t="s">
        <v>111</v>
      </c>
      <c r="K9" s="4" t="s">
        <v>346</v>
      </c>
      <c r="Q9" s="18">
        <f>MIN(J10:J49)</f>
        <v>2680.0275563460973</v>
      </c>
      <c r="R9" s="18">
        <f>MAX(J10:J49)</f>
        <v>2942.4213800438015</v>
      </c>
    </row>
    <row r="10" spans="1:18" ht="15.75" x14ac:dyDescent="0.25">
      <c r="A10" s="29">
        <v>14</v>
      </c>
      <c r="B10" s="29">
        <v>1810.3979999999999</v>
      </c>
      <c r="C10" s="33">
        <f>$B$1*(1-A10/'a_r=0.5'!$B$7)</f>
        <v>118.12330852901741</v>
      </c>
      <c r="D10" s="33">
        <f>$E$2/$E$1*(1-A10/'a_r=0.5'!$B$7)</f>
        <v>6.666666666666668E-2</v>
      </c>
      <c r="E10" s="33">
        <f>$H$1/$E$1*(1-A10/'a_r=0.5'!$B$7)</f>
        <v>3.333333333333334E-2</v>
      </c>
      <c r="F10" s="33">
        <f>$K$3</f>
        <v>26.056507272727259</v>
      </c>
      <c r="G10" s="33">
        <f>$N$3</f>
        <v>3.9084760909090885</v>
      </c>
      <c r="H10" s="34">
        <f>$Q$3</f>
        <v>900</v>
      </c>
      <c r="I10" s="33">
        <f t="shared" ref="I10:I49" si="0">C10+D10+E10+$K$3+$N$3+$Q$3</f>
        <v>1048.1882918926538</v>
      </c>
      <c r="J10" s="33">
        <f t="shared" ref="J10:J49" si="1">I10+B10</f>
        <v>2858.5862918926537</v>
      </c>
      <c r="K10" s="33">
        <f>$B$1</f>
        <v>354.36992558705219</v>
      </c>
      <c r="L10">
        <v>1</v>
      </c>
    </row>
    <row r="11" spans="1:18" ht="15.75" x14ac:dyDescent="0.25">
      <c r="A11" s="29">
        <v>16</v>
      </c>
      <c r="B11" s="29">
        <v>1844.21</v>
      </c>
      <c r="C11" s="33">
        <f>$B$1*(1-A11/'a_r=0.5'!$B$7)</f>
        <v>84.37379180644102</v>
      </c>
      <c r="D11" s="33">
        <f>$E$2/$E$1*(1-A11/'a_r=0.5'!$B$7)</f>
        <v>4.761904761904763E-2</v>
      </c>
      <c r="E11" s="33">
        <f>$H$1/$E$1*(1-A11/'a_r=0.5'!$B$7)</f>
        <v>2.3809523809523815E-2</v>
      </c>
      <c r="F11" s="33">
        <f t="shared" ref="F11:F49" si="2">$K$3</f>
        <v>26.056507272727259</v>
      </c>
      <c r="G11" s="33">
        <f t="shared" ref="G11:G49" si="3">$N$3</f>
        <v>3.9084760909090885</v>
      </c>
      <c r="H11" s="34">
        <f t="shared" ref="H11:H49" si="4">$Q$3</f>
        <v>900</v>
      </c>
      <c r="I11" s="33">
        <f t="shared" si="0"/>
        <v>1014.4102037415059</v>
      </c>
      <c r="J11" s="33">
        <f t="shared" si="1"/>
        <v>2858.620203741506</v>
      </c>
      <c r="K11" s="33">
        <f t="shared" ref="K11:K49" si="5">$B$1</f>
        <v>354.36992558705219</v>
      </c>
      <c r="L11">
        <v>2</v>
      </c>
    </row>
    <row r="12" spans="1:18" ht="15.75" x14ac:dyDescent="0.25">
      <c r="A12" s="29">
        <v>17</v>
      </c>
      <c r="B12" s="29">
        <v>1862.6</v>
      </c>
      <c r="C12" s="33">
        <f>$B$1*(1-A12/'a_r=0.5'!$B$7)</f>
        <v>67.49903344515279</v>
      </c>
      <c r="D12" s="33">
        <f>$E$2/$E$1*(1-A12/'a_r=0.5'!$B$7)</f>
        <v>3.8095238095238099E-2</v>
      </c>
      <c r="E12" s="33">
        <f>$H$1/$E$1*(1-A12/'a_r=0.5'!$B$7)</f>
        <v>1.9047619047619049E-2</v>
      </c>
      <c r="F12" s="33">
        <f t="shared" si="2"/>
        <v>26.056507272727259</v>
      </c>
      <c r="G12" s="33">
        <f t="shared" si="3"/>
        <v>3.9084760909090885</v>
      </c>
      <c r="H12" s="34">
        <f t="shared" si="4"/>
        <v>900</v>
      </c>
      <c r="I12" s="33">
        <f t="shared" si="0"/>
        <v>997.52115966593203</v>
      </c>
      <c r="J12" s="33">
        <f t="shared" si="1"/>
        <v>2860.1211596659318</v>
      </c>
      <c r="K12" s="33">
        <f t="shared" si="5"/>
        <v>354.36992558705219</v>
      </c>
      <c r="L12">
        <v>3</v>
      </c>
      <c r="M12" s="26">
        <v>0.45600000000000002</v>
      </c>
    </row>
    <row r="13" spans="1:18" ht="15.75" x14ac:dyDescent="0.25">
      <c r="A13" s="29">
        <v>19</v>
      </c>
      <c r="B13" s="29">
        <v>1874.6959999999999</v>
      </c>
      <c r="C13" s="33">
        <f>$B$1*(1-A13/'a_r=0.5'!$B$7)</f>
        <v>33.749516722576395</v>
      </c>
      <c r="D13" s="33">
        <f>$E$2/$E$1*(1-A13/'a_r=0.5'!$B$7)</f>
        <v>1.9047619047619049E-2</v>
      </c>
      <c r="E13" s="33">
        <f>$H$1/$E$1*(1-A13/'a_r=0.5'!$B$7)</f>
        <v>9.5238095238095247E-3</v>
      </c>
      <c r="F13" s="33">
        <f t="shared" si="2"/>
        <v>26.056507272727259</v>
      </c>
      <c r="G13" s="33">
        <f t="shared" si="3"/>
        <v>3.9084760909090885</v>
      </c>
      <c r="H13" s="34">
        <f t="shared" si="4"/>
        <v>900</v>
      </c>
      <c r="I13" s="33">
        <f t="shared" si="0"/>
        <v>963.74307151478422</v>
      </c>
      <c r="J13" s="33">
        <f t="shared" si="1"/>
        <v>2838.4390715147842</v>
      </c>
      <c r="K13" s="33">
        <f t="shared" si="5"/>
        <v>354.36992558705219</v>
      </c>
      <c r="L13">
        <v>4</v>
      </c>
    </row>
    <row r="14" spans="1:18" ht="15.75" x14ac:dyDescent="0.25">
      <c r="A14" s="29">
        <v>12</v>
      </c>
      <c r="B14" s="29">
        <v>1782.6569999999999</v>
      </c>
      <c r="C14" s="33">
        <f>$B$1*(1-A14/'a_r=0.5'!$B$7)</f>
        <v>151.87282525159381</v>
      </c>
      <c r="D14" s="33">
        <f>$E$2/$E$1*(1-A14/'a_r=0.5'!$B$7)</f>
        <v>8.5714285714285729E-2</v>
      </c>
      <c r="E14" s="33">
        <f>$H$1/$E$1*(1-A14/'a_r=0.5'!$B$7)</f>
        <v>4.2857142857142864E-2</v>
      </c>
      <c r="F14" s="33">
        <f t="shared" si="2"/>
        <v>26.056507272727259</v>
      </c>
      <c r="G14" s="33">
        <f t="shared" si="3"/>
        <v>3.9084760909090885</v>
      </c>
      <c r="H14" s="34">
        <f t="shared" si="4"/>
        <v>900</v>
      </c>
      <c r="I14" s="33">
        <f t="shared" si="0"/>
        <v>1081.9663800438016</v>
      </c>
      <c r="J14" s="33">
        <f t="shared" si="1"/>
        <v>2864.6233800438013</v>
      </c>
      <c r="K14" s="33">
        <f t="shared" si="5"/>
        <v>354.36992558705219</v>
      </c>
      <c r="L14">
        <v>5</v>
      </c>
      <c r="M14" s="27"/>
    </row>
    <row r="15" spans="1:18" ht="15.75" x14ac:dyDescent="0.25">
      <c r="A15" s="29">
        <v>13</v>
      </c>
      <c r="B15" s="29">
        <v>1789.415</v>
      </c>
      <c r="C15" s="33">
        <f>$B$1*(1-A15/'a_r=0.5'!$B$7)</f>
        <v>134.99806689030558</v>
      </c>
      <c r="D15" s="33">
        <f>$E$2/$E$1*(1-A15/'a_r=0.5'!$B$7)</f>
        <v>7.6190476190476197E-2</v>
      </c>
      <c r="E15" s="33">
        <f>$H$1/$E$1*(1-A15/'a_r=0.5'!$B$7)</f>
        <v>3.8095238095238099E-2</v>
      </c>
      <c r="F15" s="33">
        <f t="shared" si="2"/>
        <v>26.056507272727259</v>
      </c>
      <c r="G15" s="33">
        <f t="shared" si="3"/>
        <v>3.9084760909090885</v>
      </c>
      <c r="H15" s="34">
        <f t="shared" si="4"/>
        <v>900</v>
      </c>
      <c r="I15" s="33">
        <f t="shared" si="0"/>
        <v>1065.0773359682275</v>
      </c>
      <c r="J15" s="33">
        <f t="shared" si="1"/>
        <v>2854.4923359682275</v>
      </c>
      <c r="K15" s="33">
        <f t="shared" si="5"/>
        <v>354.36992558705219</v>
      </c>
      <c r="L15">
        <v>6</v>
      </c>
      <c r="M15" s="28"/>
    </row>
    <row r="16" spans="1:18" ht="15.75" x14ac:dyDescent="0.25">
      <c r="A16" s="29">
        <v>12</v>
      </c>
      <c r="B16" s="29">
        <v>1769.336</v>
      </c>
      <c r="C16" s="33">
        <f>$B$1*(1-A16/'a_r=0.5'!$B$7)</f>
        <v>151.87282525159381</v>
      </c>
      <c r="D16" s="33">
        <f>$E$2/$E$1*(1-A16/'a_r=0.5'!$B$7)</f>
        <v>8.5714285714285729E-2</v>
      </c>
      <c r="E16" s="33">
        <f>$H$1/$E$1*(1-A16/'a_r=0.5'!$B$7)</f>
        <v>4.2857142857142864E-2</v>
      </c>
      <c r="F16" s="33">
        <f t="shared" si="2"/>
        <v>26.056507272727259</v>
      </c>
      <c r="G16" s="33">
        <f t="shared" si="3"/>
        <v>3.9084760909090885</v>
      </c>
      <c r="H16" s="34">
        <f t="shared" si="4"/>
        <v>900</v>
      </c>
      <c r="I16" s="33">
        <f t="shared" si="0"/>
        <v>1081.9663800438016</v>
      </c>
      <c r="J16" s="33">
        <f t="shared" si="1"/>
        <v>2851.3023800438013</v>
      </c>
      <c r="K16" s="33">
        <f t="shared" si="5"/>
        <v>354.36992558705219</v>
      </c>
      <c r="L16">
        <v>7</v>
      </c>
      <c r="M16" s="27"/>
    </row>
    <row r="17" spans="1:13" ht="15.75" x14ac:dyDescent="0.25">
      <c r="A17" s="29">
        <v>11</v>
      </c>
      <c r="B17" s="29">
        <v>1761.7570000000001</v>
      </c>
      <c r="C17" s="33">
        <f>$B$1*(1-A17/'a_r=0.5'!$B$7)</f>
        <v>168.74758361288198</v>
      </c>
      <c r="D17" s="33">
        <f>$E$2/$E$1*(1-A17/'a_r=0.5'!$B$7)</f>
        <v>9.5238095238095233E-2</v>
      </c>
      <c r="E17" s="33">
        <f>$H$1/$E$1*(1-A17/'a_r=0.5'!$B$7)</f>
        <v>4.7619047619047616E-2</v>
      </c>
      <c r="F17" s="33">
        <f t="shared" si="2"/>
        <v>26.056507272727259</v>
      </c>
      <c r="G17" s="33">
        <f t="shared" si="3"/>
        <v>3.9084760909090885</v>
      </c>
      <c r="H17" s="34">
        <f t="shared" si="4"/>
        <v>900</v>
      </c>
      <c r="I17" s="33">
        <f t="shared" si="0"/>
        <v>1098.8554241193756</v>
      </c>
      <c r="J17" s="33">
        <f t="shared" si="1"/>
        <v>2860.6124241193756</v>
      </c>
      <c r="K17" s="33">
        <f t="shared" si="5"/>
        <v>354.36992558705219</v>
      </c>
      <c r="L17">
        <v>8</v>
      </c>
      <c r="M17" s="28"/>
    </row>
    <row r="18" spans="1:13" ht="15.75" x14ac:dyDescent="0.25">
      <c r="A18" s="29">
        <v>9</v>
      </c>
      <c r="B18" s="29">
        <v>1676.5909999999999</v>
      </c>
      <c r="C18" s="33">
        <f>$B$1*(1-A18/'a_r=0.5'!$B$7)</f>
        <v>202.49710033545838</v>
      </c>
      <c r="D18" s="33">
        <f>$E$2/$E$1*(1-A18/'a_r=0.5'!$B$7)</f>
        <v>0.11428571428571428</v>
      </c>
      <c r="E18" s="33">
        <f>$H$1/$E$1*(1-A18/'a_r=0.5'!$B$7)</f>
        <v>5.7142857142857141E-2</v>
      </c>
      <c r="F18" s="33">
        <f t="shared" si="2"/>
        <v>26.056507272727259</v>
      </c>
      <c r="G18" s="33">
        <f t="shared" si="3"/>
        <v>3.9084760909090885</v>
      </c>
      <c r="H18" s="34">
        <f t="shared" si="4"/>
        <v>900</v>
      </c>
      <c r="I18" s="33">
        <f t="shared" si="0"/>
        <v>1132.6335122705234</v>
      </c>
      <c r="J18" s="33">
        <f t="shared" si="1"/>
        <v>2809.2245122705235</v>
      </c>
      <c r="K18" s="33">
        <f t="shared" si="5"/>
        <v>354.36992558705219</v>
      </c>
      <c r="L18">
        <v>9</v>
      </c>
      <c r="M18" s="27"/>
    </row>
    <row r="19" spans="1:13" ht="15.75" x14ac:dyDescent="0.25">
      <c r="A19" s="29">
        <v>9</v>
      </c>
      <c r="B19" s="29">
        <v>1760.7809999999999</v>
      </c>
      <c r="C19" s="33">
        <f>$B$1*(1-A19/'a_r=0.5'!$B$7)</f>
        <v>202.49710033545838</v>
      </c>
      <c r="D19" s="33">
        <f>$E$2/$E$1*(1-A19/'a_r=0.5'!$B$7)</f>
        <v>0.11428571428571428</v>
      </c>
      <c r="E19" s="33">
        <f>$H$1/$E$1*(1-A19/'a_r=0.5'!$B$7)</f>
        <v>5.7142857142857141E-2</v>
      </c>
      <c r="F19" s="33">
        <f t="shared" si="2"/>
        <v>26.056507272727259</v>
      </c>
      <c r="G19" s="33">
        <f t="shared" si="3"/>
        <v>3.9084760909090885</v>
      </c>
      <c r="H19" s="34">
        <f t="shared" si="4"/>
        <v>900</v>
      </c>
      <c r="I19" s="33">
        <f t="shared" si="0"/>
        <v>1132.6335122705234</v>
      </c>
      <c r="J19" s="33">
        <f t="shared" si="1"/>
        <v>2893.4145122705231</v>
      </c>
      <c r="K19" s="33">
        <f t="shared" si="5"/>
        <v>354.36992558705219</v>
      </c>
      <c r="L19">
        <v>10</v>
      </c>
      <c r="M19" s="28"/>
    </row>
    <row r="20" spans="1:13" ht="15.75" x14ac:dyDescent="0.25">
      <c r="A20" s="29">
        <v>10</v>
      </c>
      <c r="B20" s="29">
        <v>1804.2760000000001</v>
      </c>
      <c r="C20" s="33">
        <f>$B$1*(1-A20/'a_r=0.5'!$B$7)</f>
        <v>185.62234197417021</v>
      </c>
      <c r="D20" s="33">
        <f>$E$2/$E$1*(1-A20/'a_r=0.5'!$B$7)</f>
        <v>0.10476190476190478</v>
      </c>
      <c r="E20" s="33">
        <f>$H$1/$E$1*(1-A20/'a_r=0.5'!$B$7)</f>
        <v>5.2380952380952389E-2</v>
      </c>
      <c r="F20" s="33">
        <f t="shared" si="2"/>
        <v>26.056507272727259</v>
      </c>
      <c r="G20" s="33">
        <f t="shared" si="3"/>
        <v>3.9084760909090885</v>
      </c>
      <c r="H20" s="34">
        <f t="shared" si="4"/>
        <v>900</v>
      </c>
      <c r="I20" s="33">
        <f t="shared" si="0"/>
        <v>1115.7444681949494</v>
      </c>
      <c r="J20" s="33">
        <f t="shared" si="1"/>
        <v>2920.0204681949494</v>
      </c>
      <c r="K20" s="33">
        <f t="shared" si="5"/>
        <v>354.36992558705219</v>
      </c>
      <c r="L20">
        <v>11</v>
      </c>
      <c r="M20" s="27"/>
    </row>
    <row r="21" spans="1:13" ht="15.75" x14ac:dyDescent="0.25">
      <c r="A21" s="29">
        <v>11</v>
      </c>
      <c r="B21" s="29">
        <v>1831.0519999999999</v>
      </c>
      <c r="C21" s="33">
        <f>$B$1*(1-A21/'a_r=0.5'!$B$7)</f>
        <v>168.74758361288198</v>
      </c>
      <c r="D21" s="33">
        <f>$E$2/$E$1*(1-A21/'a_r=0.5'!$B$7)</f>
        <v>9.5238095238095233E-2</v>
      </c>
      <c r="E21" s="33">
        <f>$H$1/$E$1*(1-A21/'a_r=0.5'!$B$7)</f>
        <v>4.7619047619047616E-2</v>
      </c>
      <c r="F21" s="33">
        <f t="shared" si="2"/>
        <v>26.056507272727259</v>
      </c>
      <c r="G21" s="33">
        <f t="shared" si="3"/>
        <v>3.9084760909090885</v>
      </c>
      <c r="H21" s="34">
        <f t="shared" si="4"/>
        <v>900</v>
      </c>
      <c r="I21" s="33">
        <f t="shared" si="0"/>
        <v>1098.8554241193756</v>
      </c>
      <c r="J21" s="33">
        <f t="shared" si="1"/>
        <v>2929.9074241193757</v>
      </c>
      <c r="K21" s="33">
        <f t="shared" si="5"/>
        <v>354.36992558705219</v>
      </c>
      <c r="L21">
        <v>12</v>
      </c>
      <c r="M21" s="28"/>
    </row>
    <row r="22" spans="1:13" ht="15.75" x14ac:dyDescent="0.25">
      <c r="A22" s="29">
        <v>8</v>
      </c>
      <c r="B22" s="29">
        <v>1595.0830000000001</v>
      </c>
      <c r="C22" s="33">
        <f>$B$1*(1-A22/'a_r=0.5'!$B$7)</f>
        <v>219.37185869674661</v>
      </c>
      <c r="D22" s="33">
        <f>$E$2/$E$1*(1-A22/'a_r=0.5'!$B$7)</f>
        <v>0.12380952380952381</v>
      </c>
      <c r="E22" s="33">
        <f>$H$1/$E$1*(1-A22/'a_r=0.5'!$B$7)</f>
        <v>6.1904761904761907E-2</v>
      </c>
      <c r="F22" s="33">
        <f t="shared" si="2"/>
        <v>26.056507272727259</v>
      </c>
      <c r="G22" s="33">
        <f t="shared" si="3"/>
        <v>3.9084760909090885</v>
      </c>
      <c r="H22" s="34">
        <f t="shared" si="4"/>
        <v>900</v>
      </c>
      <c r="I22" s="33">
        <f t="shared" si="0"/>
        <v>1149.5225563460972</v>
      </c>
      <c r="J22" s="33">
        <f t="shared" si="1"/>
        <v>2744.6055563460973</v>
      </c>
      <c r="K22" s="33">
        <f t="shared" si="5"/>
        <v>354.36992558705219</v>
      </c>
      <c r="L22">
        <v>13</v>
      </c>
      <c r="M22" s="27"/>
    </row>
    <row r="23" spans="1:13" ht="15.75" x14ac:dyDescent="0.25">
      <c r="A23" s="29">
        <v>8</v>
      </c>
      <c r="B23" s="29">
        <v>1615.4749999999999</v>
      </c>
      <c r="C23" s="33">
        <f>$B$1*(1-A23/'a_r=0.5'!$B$7)</f>
        <v>219.37185869674661</v>
      </c>
      <c r="D23" s="33">
        <f>$E$2/$E$1*(1-A23/'a_r=0.5'!$B$7)</f>
        <v>0.12380952380952381</v>
      </c>
      <c r="E23" s="33">
        <f>$H$1/$E$1*(1-A23/'a_r=0.5'!$B$7)</f>
        <v>6.1904761904761907E-2</v>
      </c>
      <c r="F23" s="33">
        <f t="shared" si="2"/>
        <v>26.056507272727259</v>
      </c>
      <c r="G23" s="33">
        <f t="shared" si="3"/>
        <v>3.9084760909090885</v>
      </c>
      <c r="H23" s="34">
        <f t="shared" si="4"/>
        <v>900</v>
      </c>
      <c r="I23" s="33">
        <f t="shared" si="0"/>
        <v>1149.5225563460972</v>
      </c>
      <c r="J23" s="33">
        <f t="shared" si="1"/>
        <v>2764.9975563460971</v>
      </c>
      <c r="K23" s="33">
        <f t="shared" si="5"/>
        <v>354.36992558705219</v>
      </c>
      <c r="L23">
        <v>14</v>
      </c>
      <c r="M23" s="28"/>
    </row>
    <row r="24" spans="1:13" ht="15.75" x14ac:dyDescent="0.25">
      <c r="A24" s="29">
        <v>8</v>
      </c>
      <c r="B24" s="29">
        <v>1554.7819999999999</v>
      </c>
      <c r="C24" s="33">
        <f>$B$1*(1-A24/'a_r=0.5'!$B$7)</f>
        <v>219.37185869674661</v>
      </c>
      <c r="D24" s="33">
        <f>$E$2/$E$1*(1-A24/'a_r=0.5'!$B$7)</f>
        <v>0.12380952380952381</v>
      </c>
      <c r="E24" s="33">
        <f>$H$1/$E$1*(1-A24/'a_r=0.5'!$B$7)</f>
        <v>6.1904761904761907E-2</v>
      </c>
      <c r="F24" s="33">
        <f t="shared" si="2"/>
        <v>26.056507272727259</v>
      </c>
      <c r="G24" s="33">
        <f t="shared" si="3"/>
        <v>3.9084760909090885</v>
      </c>
      <c r="H24" s="34">
        <f t="shared" si="4"/>
        <v>900</v>
      </c>
      <c r="I24" s="33">
        <f t="shared" si="0"/>
        <v>1149.5225563460972</v>
      </c>
      <c r="J24" s="33">
        <f t="shared" si="1"/>
        <v>2704.3045563460973</v>
      </c>
      <c r="K24" s="33">
        <f t="shared" si="5"/>
        <v>354.36992558705219</v>
      </c>
      <c r="L24">
        <v>15</v>
      </c>
      <c r="M24" s="27"/>
    </row>
    <row r="25" spans="1:13" ht="15.75" x14ac:dyDescent="0.25">
      <c r="A25" s="29">
        <v>8</v>
      </c>
      <c r="B25" s="29">
        <v>1530.5050000000001</v>
      </c>
      <c r="C25" s="33">
        <f>$B$1*(1-A25/'a_r=0.5'!$B$7)</f>
        <v>219.37185869674661</v>
      </c>
      <c r="D25" s="33">
        <f>$E$2/$E$1*(1-A25/'a_r=0.5'!$B$7)</f>
        <v>0.12380952380952381</v>
      </c>
      <c r="E25" s="33">
        <f>$H$1/$E$1*(1-A25/'a_r=0.5'!$B$7)</f>
        <v>6.1904761904761907E-2</v>
      </c>
      <c r="F25" s="33">
        <f t="shared" si="2"/>
        <v>26.056507272727259</v>
      </c>
      <c r="G25" s="33">
        <f t="shared" si="3"/>
        <v>3.9084760909090885</v>
      </c>
      <c r="H25" s="34">
        <f t="shared" si="4"/>
        <v>900</v>
      </c>
      <c r="I25" s="33">
        <f t="shared" si="0"/>
        <v>1149.5225563460972</v>
      </c>
      <c r="J25" s="33">
        <f t="shared" si="1"/>
        <v>2680.0275563460973</v>
      </c>
      <c r="K25" s="33">
        <f t="shared" si="5"/>
        <v>354.36992558705219</v>
      </c>
      <c r="L25">
        <v>16</v>
      </c>
      <c r="M25" s="28"/>
    </row>
    <row r="26" spans="1:13" ht="15.75" x14ac:dyDescent="0.25">
      <c r="A26" s="29">
        <v>10</v>
      </c>
      <c r="B26" s="29">
        <v>1736.606</v>
      </c>
      <c r="C26" s="33">
        <f>$B$1*(1-A26/'a_r=0.5'!$B$7)</f>
        <v>185.62234197417021</v>
      </c>
      <c r="D26" s="33">
        <f>$E$2/$E$1*(1-A26/'a_r=0.5'!$B$7)</f>
        <v>0.10476190476190478</v>
      </c>
      <c r="E26" s="33">
        <f>$H$1/$E$1*(1-A26/'a_r=0.5'!$B$7)</f>
        <v>5.2380952380952389E-2</v>
      </c>
      <c r="F26" s="33">
        <f t="shared" si="2"/>
        <v>26.056507272727259</v>
      </c>
      <c r="G26" s="33">
        <f t="shared" si="3"/>
        <v>3.9084760909090885</v>
      </c>
      <c r="H26" s="34">
        <f t="shared" si="4"/>
        <v>900</v>
      </c>
      <c r="I26" s="33">
        <f t="shared" si="0"/>
        <v>1115.7444681949494</v>
      </c>
      <c r="J26" s="33">
        <f t="shared" si="1"/>
        <v>2852.3504681949494</v>
      </c>
      <c r="K26" s="33">
        <f t="shared" si="5"/>
        <v>354.36992558705219</v>
      </c>
      <c r="L26">
        <v>17</v>
      </c>
      <c r="M26" s="27"/>
    </row>
    <row r="27" spans="1:13" ht="15.75" x14ac:dyDescent="0.25">
      <c r="A27" s="29">
        <v>11</v>
      </c>
      <c r="B27" s="29">
        <v>1804.509</v>
      </c>
      <c r="C27" s="33">
        <f>$B$1*(1-A27/'a_r=0.5'!$B$7)</f>
        <v>168.74758361288198</v>
      </c>
      <c r="D27" s="33">
        <f>$E$2/$E$1*(1-A27/'a_r=0.5'!$B$7)</f>
        <v>9.5238095238095233E-2</v>
      </c>
      <c r="E27" s="33">
        <f>$H$1/$E$1*(1-A27/'a_r=0.5'!$B$7)</f>
        <v>4.7619047619047616E-2</v>
      </c>
      <c r="F27" s="33">
        <f t="shared" si="2"/>
        <v>26.056507272727259</v>
      </c>
      <c r="G27" s="33">
        <f t="shared" si="3"/>
        <v>3.9084760909090885</v>
      </c>
      <c r="H27" s="34">
        <f t="shared" si="4"/>
        <v>900</v>
      </c>
      <c r="I27" s="33">
        <f t="shared" si="0"/>
        <v>1098.8554241193756</v>
      </c>
      <c r="J27" s="33">
        <f t="shared" si="1"/>
        <v>2903.3644241193756</v>
      </c>
      <c r="K27" s="33">
        <f t="shared" si="5"/>
        <v>354.36992558705219</v>
      </c>
      <c r="L27">
        <v>18</v>
      </c>
      <c r="M27" s="28"/>
    </row>
    <row r="28" spans="1:13" ht="15.75" x14ac:dyDescent="0.25">
      <c r="A28" s="29">
        <v>12</v>
      </c>
      <c r="B28" s="29">
        <v>1839.1510000000001</v>
      </c>
      <c r="C28" s="33">
        <f>$B$1*(1-A28/'a_r=0.5'!$B$7)</f>
        <v>151.87282525159381</v>
      </c>
      <c r="D28" s="33">
        <f>$E$2/$E$1*(1-A28/'a_r=0.5'!$B$7)</f>
        <v>8.5714285714285729E-2</v>
      </c>
      <c r="E28" s="33">
        <f>$H$1/$E$1*(1-A28/'a_r=0.5'!$B$7)</f>
        <v>4.2857142857142864E-2</v>
      </c>
      <c r="F28" s="33">
        <f t="shared" si="2"/>
        <v>26.056507272727259</v>
      </c>
      <c r="G28" s="33">
        <f t="shared" si="3"/>
        <v>3.9084760909090885</v>
      </c>
      <c r="H28" s="34">
        <f t="shared" si="4"/>
        <v>900</v>
      </c>
      <c r="I28" s="33">
        <f t="shared" si="0"/>
        <v>1081.9663800438016</v>
      </c>
      <c r="J28" s="33">
        <f t="shared" si="1"/>
        <v>2921.1173800438019</v>
      </c>
      <c r="K28" s="33">
        <f t="shared" si="5"/>
        <v>354.36992558705219</v>
      </c>
      <c r="L28">
        <v>19</v>
      </c>
      <c r="M28" s="27"/>
    </row>
    <row r="29" spans="1:13" ht="15.75" x14ac:dyDescent="0.25">
      <c r="A29" s="29">
        <v>12</v>
      </c>
      <c r="B29" s="29">
        <v>1860.4549999999999</v>
      </c>
      <c r="C29" s="33">
        <f>$B$1*(1-A29/'a_r=0.5'!$B$7)</f>
        <v>151.87282525159381</v>
      </c>
      <c r="D29" s="33">
        <f>$E$2/$E$1*(1-A29/'a_r=0.5'!$B$7)</f>
        <v>8.5714285714285729E-2</v>
      </c>
      <c r="E29" s="33">
        <f>$H$1/$E$1*(1-A29/'a_r=0.5'!$B$7)</f>
        <v>4.2857142857142864E-2</v>
      </c>
      <c r="F29" s="33">
        <f t="shared" si="2"/>
        <v>26.056507272727259</v>
      </c>
      <c r="G29" s="33">
        <f t="shared" si="3"/>
        <v>3.9084760909090885</v>
      </c>
      <c r="H29" s="34">
        <f t="shared" si="4"/>
        <v>900</v>
      </c>
      <c r="I29" s="33">
        <f t="shared" si="0"/>
        <v>1081.9663800438016</v>
      </c>
      <c r="J29" s="33">
        <f t="shared" si="1"/>
        <v>2942.4213800438015</v>
      </c>
      <c r="K29" s="33">
        <f t="shared" si="5"/>
        <v>354.36992558705219</v>
      </c>
      <c r="L29">
        <v>20</v>
      </c>
      <c r="M29" s="28"/>
    </row>
    <row r="30" spans="1:13" ht="15.75" x14ac:dyDescent="0.25">
      <c r="A30" s="29">
        <v>10</v>
      </c>
      <c r="B30" s="29">
        <v>1670.027</v>
      </c>
      <c r="C30" s="33">
        <f>$B$1*(1-A30/'a_r=0.5'!$B$7)</f>
        <v>185.62234197417021</v>
      </c>
      <c r="D30" s="33">
        <f>$E$2/$E$1*(1-A30/'a_r=0.5'!$B$7)</f>
        <v>0.10476190476190478</v>
      </c>
      <c r="E30" s="33">
        <f>$H$1/$E$1*(1-A30/'a_r=0.5'!$B$7)</f>
        <v>5.2380952380952389E-2</v>
      </c>
      <c r="F30" s="33">
        <f t="shared" si="2"/>
        <v>26.056507272727259</v>
      </c>
      <c r="G30" s="33">
        <f t="shared" si="3"/>
        <v>3.9084760909090885</v>
      </c>
      <c r="H30" s="34">
        <f t="shared" si="4"/>
        <v>900</v>
      </c>
      <c r="I30" s="33">
        <f t="shared" si="0"/>
        <v>1115.7444681949494</v>
      </c>
      <c r="J30" s="33">
        <f t="shared" si="1"/>
        <v>2785.7714681949492</v>
      </c>
      <c r="K30" s="33">
        <f t="shared" si="5"/>
        <v>354.36992558705219</v>
      </c>
      <c r="L30">
        <v>21</v>
      </c>
      <c r="M30" s="27"/>
    </row>
    <row r="31" spans="1:13" ht="15.75" x14ac:dyDescent="0.25">
      <c r="A31" s="29">
        <v>10</v>
      </c>
      <c r="B31" s="29">
        <v>1686.7719999999999</v>
      </c>
      <c r="C31" s="33">
        <f>$B$1*(1-A31/'a_r=0.5'!$B$7)</f>
        <v>185.62234197417021</v>
      </c>
      <c r="D31" s="33">
        <f>$E$2/$E$1*(1-A31/'a_r=0.5'!$B$7)</f>
        <v>0.10476190476190478</v>
      </c>
      <c r="E31" s="33">
        <f>$H$1/$E$1*(1-A31/'a_r=0.5'!$B$7)</f>
        <v>5.2380952380952389E-2</v>
      </c>
      <c r="F31" s="33">
        <f t="shared" si="2"/>
        <v>26.056507272727259</v>
      </c>
      <c r="G31" s="33">
        <f t="shared" si="3"/>
        <v>3.9084760909090885</v>
      </c>
      <c r="H31" s="34">
        <f t="shared" si="4"/>
        <v>900</v>
      </c>
      <c r="I31" s="33">
        <f t="shared" si="0"/>
        <v>1115.7444681949494</v>
      </c>
      <c r="J31" s="33">
        <f t="shared" si="1"/>
        <v>2802.5164681949491</v>
      </c>
      <c r="K31" s="33">
        <f t="shared" si="5"/>
        <v>354.36992558705219</v>
      </c>
      <c r="L31">
        <v>22</v>
      </c>
      <c r="M31" s="28"/>
    </row>
    <row r="32" spans="1:13" ht="15.75" x14ac:dyDescent="0.25">
      <c r="A32" s="29">
        <v>9</v>
      </c>
      <c r="B32" s="29">
        <v>1636.9580000000001</v>
      </c>
      <c r="C32" s="33">
        <f>$B$1*(1-A32/'a_r=0.5'!$B$7)</f>
        <v>202.49710033545838</v>
      </c>
      <c r="D32" s="33">
        <f>$E$2/$E$1*(1-A32/'a_r=0.5'!$B$7)</f>
        <v>0.11428571428571428</v>
      </c>
      <c r="E32" s="33">
        <f>$H$1/$E$1*(1-A32/'a_r=0.5'!$B$7)</f>
        <v>5.7142857142857141E-2</v>
      </c>
      <c r="F32" s="33">
        <f t="shared" si="2"/>
        <v>26.056507272727259</v>
      </c>
      <c r="G32" s="33">
        <f t="shared" si="3"/>
        <v>3.9084760909090885</v>
      </c>
      <c r="H32" s="34">
        <f t="shared" si="4"/>
        <v>900</v>
      </c>
      <c r="I32" s="33">
        <f t="shared" si="0"/>
        <v>1132.6335122705234</v>
      </c>
      <c r="J32" s="33">
        <f t="shared" si="1"/>
        <v>2769.5915122705237</v>
      </c>
      <c r="K32" s="33">
        <f t="shared" si="5"/>
        <v>354.36992558705219</v>
      </c>
      <c r="L32">
        <v>23</v>
      </c>
      <c r="M32" s="27"/>
    </row>
    <row r="33" spans="1:12" ht="15.75" x14ac:dyDescent="0.25">
      <c r="A33" s="29">
        <v>9</v>
      </c>
      <c r="B33" s="29">
        <v>1617.5119999999999</v>
      </c>
      <c r="C33" s="33">
        <f>$B$1*(1-A33/'a_r=0.5'!$B$7)</f>
        <v>202.49710033545838</v>
      </c>
      <c r="D33" s="33">
        <f>$E$2/$E$1*(1-A33/'a_r=0.5'!$B$7)</f>
        <v>0.11428571428571428</v>
      </c>
      <c r="E33" s="33">
        <f>$H$1/$E$1*(1-A33/'a_r=0.5'!$B$7)</f>
        <v>5.7142857142857141E-2</v>
      </c>
      <c r="F33" s="33">
        <f t="shared" si="2"/>
        <v>26.056507272727259</v>
      </c>
      <c r="G33" s="33">
        <f t="shared" si="3"/>
        <v>3.9084760909090885</v>
      </c>
      <c r="H33" s="34">
        <f t="shared" si="4"/>
        <v>900</v>
      </c>
      <c r="I33" s="33">
        <f t="shared" si="0"/>
        <v>1132.6335122705234</v>
      </c>
      <c r="J33" s="33">
        <f t="shared" si="1"/>
        <v>2750.1455122705233</v>
      </c>
      <c r="K33" s="33">
        <f t="shared" si="5"/>
        <v>354.36992558705219</v>
      </c>
      <c r="L33">
        <v>24</v>
      </c>
    </row>
    <row r="34" spans="1:12" ht="15.75" x14ac:dyDescent="0.25">
      <c r="A34" s="29">
        <v>12</v>
      </c>
      <c r="B34" s="29">
        <v>1771.0260000000001</v>
      </c>
      <c r="C34" s="33">
        <f>$B$1*(1-A34/'a_r=0.5'!$B$7)</f>
        <v>151.87282525159381</v>
      </c>
      <c r="D34" s="33">
        <f>$E$2/$E$1*(1-A34/'a_r=0.5'!$B$7)</f>
        <v>8.5714285714285729E-2</v>
      </c>
      <c r="E34" s="33">
        <f>$H$1/$E$1*(1-A34/'a_r=0.5'!$B$7)</f>
        <v>4.2857142857142864E-2</v>
      </c>
      <c r="F34" s="33">
        <f t="shared" si="2"/>
        <v>26.056507272727259</v>
      </c>
      <c r="G34" s="33">
        <f t="shared" si="3"/>
        <v>3.9084760909090885</v>
      </c>
      <c r="H34" s="34">
        <f t="shared" si="4"/>
        <v>900</v>
      </c>
      <c r="I34" s="33">
        <f t="shared" si="0"/>
        <v>1081.9663800438016</v>
      </c>
      <c r="J34" s="33">
        <f t="shared" si="1"/>
        <v>2852.9923800438019</v>
      </c>
      <c r="K34" s="33">
        <f t="shared" si="5"/>
        <v>354.36992558705219</v>
      </c>
      <c r="L34">
        <v>25</v>
      </c>
    </row>
    <row r="35" spans="1:12" ht="15.75" x14ac:dyDescent="0.25">
      <c r="A35" s="29">
        <v>12</v>
      </c>
      <c r="B35" s="29">
        <v>1829.3579999999999</v>
      </c>
      <c r="C35" s="33">
        <f>$B$1*(1-A35/'a_r=0.5'!$B$7)</f>
        <v>151.87282525159381</v>
      </c>
      <c r="D35" s="33">
        <f>$E$2/$E$1*(1-A35/'a_r=0.5'!$B$7)</f>
        <v>8.5714285714285729E-2</v>
      </c>
      <c r="E35" s="33">
        <f>$H$1/$E$1*(1-A35/'a_r=0.5'!$B$7)</f>
        <v>4.2857142857142864E-2</v>
      </c>
      <c r="F35" s="33">
        <f t="shared" si="2"/>
        <v>26.056507272727259</v>
      </c>
      <c r="G35" s="33">
        <f t="shared" si="3"/>
        <v>3.9084760909090885</v>
      </c>
      <c r="H35" s="34">
        <f t="shared" si="4"/>
        <v>900</v>
      </c>
      <c r="I35" s="33">
        <f t="shared" si="0"/>
        <v>1081.9663800438016</v>
      </c>
      <c r="J35" s="33">
        <f t="shared" si="1"/>
        <v>2911.3243800438013</v>
      </c>
      <c r="K35" s="33">
        <f t="shared" si="5"/>
        <v>354.36992558705219</v>
      </c>
      <c r="L35">
        <v>26</v>
      </c>
    </row>
    <row r="36" spans="1:12" ht="15.75" x14ac:dyDescent="0.25">
      <c r="A36" s="29">
        <v>13</v>
      </c>
      <c r="B36" s="29">
        <v>1859.0239999999999</v>
      </c>
      <c r="C36" s="33">
        <f>$B$1*(1-A36/'a_r=0.5'!$B$7)</f>
        <v>134.99806689030558</v>
      </c>
      <c r="D36" s="33">
        <f>$E$2/$E$1*(1-A36/'a_r=0.5'!$B$7)</f>
        <v>7.6190476190476197E-2</v>
      </c>
      <c r="E36" s="33">
        <f>$H$1/$E$1*(1-A36/'a_r=0.5'!$B$7)</f>
        <v>3.8095238095238099E-2</v>
      </c>
      <c r="F36" s="33">
        <f t="shared" si="2"/>
        <v>26.056507272727259</v>
      </c>
      <c r="G36" s="33">
        <f t="shared" si="3"/>
        <v>3.9084760909090885</v>
      </c>
      <c r="H36" s="34">
        <f t="shared" si="4"/>
        <v>900</v>
      </c>
      <c r="I36" s="33">
        <f t="shared" si="0"/>
        <v>1065.0773359682275</v>
      </c>
      <c r="J36" s="33">
        <f t="shared" si="1"/>
        <v>2924.1013359682274</v>
      </c>
      <c r="K36" s="33">
        <f t="shared" si="5"/>
        <v>354.36992558705219</v>
      </c>
      <c r="L36">
        <v>27</v>
      </c>
    </row>
    <row r="37" spans="1:12" ht="15.75" x14ac:dyDescent="0.25">
      <c r="A37" s="29">
        <v>14</v>
      </c>
      <c r="B37" s="29">
        <v>1877.107</v>
      </c>
      <c r="C37" s="33">
        <f>$B$1*(1-A37/'a_r=0.5'!$B$7)</f>
        <v>118.12330852901741</v>
      </c>
      <c r="D37" s="33">
        <f>$E$2/$E$1*(1-A37/'a_r=0.5'!$B$7)</f>
        <v>6.666666666666668E-2</v>
      </c>
      <c r="E37" s="33">
        <f>$H$1/$E$1*(1-A37/'a_r=0.5'!$B$7)</f>
        <v>3.333333333333334E-2</v>
      </c>
      <c r="F37" s="33">
        <f t="shared" si="2"/>
        <v>26.056507272727259</v>
      </c>
      <c r="G37" s="33">
        <f t="shared" si="3"/>
        <v>3.9084760909090885</v>
      </c>
      <c r="H37" s="34">
        <f t="shared" si="4"/>
        <v>900</v>
      </c>
      <c r="I37" s="33">
        <f t="shared" si="0"/>
        <v>1048.1882918926538</v>
      </c>
      <c r="J37" s="33">
        <f t="shared" si="1"/>
        <v>2925.2952918926539</v>
      </c>
      <c r="K37" s="33">
        <f t="shared" si="5"/>
        <v>354.36992558705219</v>
      </c>
      <c r="L37">
        <v>28</v>
      </c>
    </row>
    <row r="38" spans="1:12" ht="15.75" x14ac:dyDescent="0.25">
      <c r="A38" s="29">
        <v>11</v>
      </c>
      <c r="B38" s="29">
        <v>1714.0889999999999</v>
      </c>
      <c r="C38" s="33">
        <f>$B$1*(1-A38/'a_r=0.5'!$B$7)</f>
        <v>168.74758361288198</v>
      </c>
      <c r="D38" s="33">
        <f>$E$2/$E$1*(1-A38/'a_r=0.5'!$B$7)</f>
        <v>9.5238095238095233E-2</v>
      </c>
      <c r="E38" s="33">
        <f>$H$1/$E$1*(1-A38/'a_r=0.5'!$B$7)</f>
        <v>4.7619047619047616E-2</v>
      </c>
      <c r="F38" s="33">
        <f t="shared" si="2"/>
        <v>26.056507272727259</v>
      </c>
      <c r="G38" s="33">
        <f t="shared" si="3"/>
        <v>3.9084760909090885</v>
      </c>
      <c r="H38" s="34">
        <f t="shared" si="4"/>
        <v>900</v>
      </c>
      <c r="I38" s="33">
        <f t="shared" si="0"/>
        <v>1098.8554241193756</v>
      </c>
      <c r="J38" s="33">
        <f t="shared" si="1"/>
        <v>2812.9444241193755</v>
      </c>
      <c r="K38" s="33">
        <f t="shared" si="5"/>
        <v>354.36992558705219</v>
      </c>
      <c r="L38">
        <v>29</v>
      </c>
    </row>
    <row r="39" spans="1:12" ht="15.75" x14ac:dyDescent="0.25">
      <c r="A39" s="29">
        <v>11</v>
      </c>
      <c r="B39" s="29">
        <v>1728.4059999999999</v>
      </c>
      <c r="C39" s="33">
        <f>$B$1*(1-A39/'a_r=0.5'!$B$7)</f>
        <v>168.74758361288198</v>
      </c>
      <c r="D39" s="33">
        <f>$E$2/$E$1*(1-A39/'a_r=0.5'!$B$7)</f>
        <v>9.5238095238095233E-2</v>
      </c>
      <c r="E39" s="33">
        <f>$H$1/$E$1*(1-A39/'a_r=0.5'!$B$7)</f>
        <v>4.7619047619047616E-2</v>
      </c>
      <c r="F39" s="33">
        <f t="shared" si="2"/>
        <v>26.056507272727259</v>
      </c>
      <c r="G39" s="33">
        <f t="shared" si="3"/>
        <v>3.9084760909090885</v>
      </c>
      <c r="H39" s="34">
        <f t="shared" si="4"/>
        <v>900</v>
      </c>
      <c r="I39" s="33">
        <f t="shared" si="0"/>
        <v>1098.8554241193756</v>
      </c>
      <c r="J39" s="33">
        <f t="shared" si="1"/>
        <v>2827.2614241193755</v>
      </c>
      <c r="K39" s="33">
        <f t="shared" si="5"/>
        <v>354.36992558705219</v>
      </c>
      <c r="L39">
        <v>30</v>
      </c>
    </row>
    <row r="40" spans="1:12" ht="15.75" x14ac:dyDescent="0.25">
      <c r="A40" s="29">
        <v>11</v>
      </c>
      <c r="B40" s="29">
        <v>1685.7929999999999</v>
      </c>
      <c r="C40" s="33">
        <f>$B$1*(1-A40/'a_r=0.5'!$B$7)</f>
        <v>168.74758361288198</v>
      </c>
      <c r="D40" s="33">
        <f>$E$2/$E$1*(1-A40/'a_r=0.5'!$B$7)</f>
        <v>9.5238095238095233E-2</v>
      </c>
      <c r="E40" s="33">
        <f>$H$1/$E$1*(1-A40/'a_r=0.5'!$B$7)</f>
        <v>4.7619047619047616E-2</v>
      </c>
      <c r="F40" s="33">
        <f t="shared" si="2"/>
        <v>26.056507272727259</v>
      </c>
      <c r="G40" s="33">
        <f t="shared" si="3"/>
        <v>3.9084760909090885</v>
      </c>
      <c r="H40" s="34">
        <f t="shared" si="4"/>
        <v>900</v>
      </c>
      <c r="I40" s="33">
        <f t="shared" si="0"/>
        <v>1098.8554241193756</v>
      </c>
      <c r="J40" s="33">
        <f t="shared" si="1"/>
        <v>2784.6484241193757</v>
      </c>
      <c r="K40" s="33">
        <f t="shared" si="5"/>
        <v>354.36992558705219</v>
      </c>
      <c r="L40">
        <v>31</v>
      </c>
    </row>
    <row r="41" spans="1:12" ht="15.75" x14ac:dyDescent="0.25">
      <c r="A41" s="29">
        <v>11</v>
      </c>
      <c r="B41" s="29">
        <v>1668.748</v>
      </c>
      <c r="C41" s="33">
        <f>$B$1*(1-A41/'a_r=0.5'!$B$7)</f>
        <v>168.74758361288198</v>
      </c>
      <c r="D41" s="33">
        <f>$E$2/$E$1*(1-A41/'a_r=0.5'!$B$7)</f>
        <v>9.5238095238095233E-2</v>
      </c>
      <c r="E41" s="33">
        <f>$H$1/$E$1*(1-A41/'a_r=0.5'!$B$7)</f>
        <v>4.7619047619047616E-2</v>
      </c>
      <c r="F41" s="33">
        <f t="shared" si="2"/>
        <v>26.056507272727259</v>
      </c>
      <c r="G41" s="33">
        <f t="shared" si="3"/>
        <v>3.9084760909090885</v>
      </c>
      <c r="H41" s="34">
        <f t="shared" si="4"/>
        <v>900</v>
      </c>
      <c r="I41" s="33">
        <f t="shared" si="0"/>
        <v>1098.8554241193756</v>
      </c>
      <c r="J41" s="33">
        <f t="shared" si="1"/>
        <v>2767.6034241193756</v>
      </c>
      <c r="K41" s="33">
        <f t="shared" si="5"/>
        <v>354.36992558705219</v>
      </c>
      <c r="L41">
        <v>32</v>
      </c>
    </row>
    <row r="42" spans="1:12" ht="15.75" x14ac:dyDescent="0.25">
      <c r="A42" s="29">
        <v>13</v>
      </c>
      <c r="B42" s="29">
        <v>1794.146</v>
      </c>
      <c r="C42" s="33">
        <f>$B$1*(1-A42/'a_r=0.5'!$B$7)</f>
        <v>134.99806689030558</v>
      </c>
      <c r="D42" s="33">
        <f>$E$2/$E$1*(1-A42/'a_r=0.5'!$B$7)</f>
        <v>7.6190476190476197E-2</v>
      </c>
      <c r="E42" s="33">
        <f>$H$1/$E$1*(1-A42/'a_r=0.5'!$B$7)</f>
        <v>3.8095238095238099E-2</v>
      </c>
      <c r="F42" s="33">
        <f t="shared" si="2"/>
        <v>26.056507272727259</v>
      </c>
      <c r="G42" s="33">
        <f t="shared" si="3"/>
        <v>3.9084760909090885</v>
      </c>
      <c r="H42" s="34">
        <f t="shared" si="4"/>
        <v>900</v>
      </c>
      <c r="I42" s="33">
        <f t="shared" si="0"/>
        <v>1065.0773359682275</v>
      </c>
      <c r="J42" s="33">
        <f t="shared" si="1"/>
        <v>2859.2233359682277</v>
      </c>
      <c r="K42" s="33">
        <f t="shared" si="5"/>
        <v>354.36992558705219</v>
      </c>
      <c r="L42">
        <v>33</v>
      </c>
    </row>
    <row r="43" spans="1:12" ht="15.75" x14ac:dyDescent="0.25">
      <c r="A43" s="29">
        <v>13</v>
      </c>
      <c r="B43" s="29">
        <v>1845.8209999999999</v>
      </c>
      <c r="C43" s="33">
        <f>$B$1*(1-A43/'a_r=0.5'!$B$7)</f>
        <v>134.99806689030558</v>
      </c>
      <c r="D43" s="33">
        <f>$E$2/$E$1*(1-A43/'a_r=0.5'!$B$7)</f>
        <v>7.6190476190476197E-2</v>
      </c>
      <c r="E43" s="33">
        <f>$H$1/$E$1*(1-A43/'a_r=0.5'!$B$7)</f>
        <v>3.8095238095238099E-2</v>
      </c>
      <c r="F43" s="33">
        <f t="shared" si="2"/>
        <v>26.056507272727259</v>
      </c>
      <c r="G43" s="33">
        <f t="shared" si="3"/>
        <v>3.9084760909090885</v>
      </c>
      <c r="H43" s="34">
        <f t="shared" si="4"/>
        <v>900</v>
      </c>
      <c r="I43" s="33">
        <f t="shared" si="0"/>
        <v>1065.0773359682275</v>
      </c>
      <c r="J43" s="33">
        <f t="shared" si="1"/>
        <v>2910.8983359682275</v>
      </c>
      <c r="K43" s="33">
        <f t="shared" si="5"/>
        <v>354.36992558705219</v>
      </c>
      <c r="L43">
        <v>34</v>
      </c>
    </row>
    <row r="44" spans="1:12" ht="15.75" x14ac:dyDescent="0.25">
      <c r="A44" s="29">
        <v>14</v>
      </c>
      <c r="B44" s="29">
        <v>1872.011</v>
      </c>
      <c r="C44" s="33">
        <f>$B$1*(1-A44/'a_r=0.5'!$B$7)</f>
        <v>118.12330852901741</v>
      </c>
      <c r="D44" s="33">
        <f>$E$2/$E$1*(1-A44/'a_r=0.5'!$B$7)</f>
        <v>6.666666666666668E-2</v>
      </c>
      <c r="E44" s="33">
        <f>$H$1/$E$1*(1-A44/'a_r=0.5'!$B$7)</f>
        <v>3.333333333333334E-2</v>
      </c>
      <c r="F44" s="33">
        <f t="shared" si="2"/>
        <v>26.056507272727259</v>
      </c>
      <c r="G44" s="33">
        <f t="shared" si="3"/>
        <v>3.9084760909090885</v>
      </c>
      <c r="H44" s="34">
        <f t="shared" si="4"/>
        <v>900</v>
      </c>
      <c r="I44" s="33">
        <f t="shared" si="0"/>
        <v>1048.1882918926538</v>
      </c>
      <c r="J44" s="33">
        <f t="shared" si="1"/>
        <v>2920.1992918926535</v>
      </c>
      <c r="K44" s="33">
        <f t="shared" si="5"/>
        <v>354.36992558705219</v>
      </c>
      <c r="L44">
        <v>35</v>
      </c>
    </row>
    <row r="45" spans="1:12" ht="15.75" x14ac:dyDescent="0.25">
      <c r="A45" s="29">
        <v>15</v>
      </c>
      <c r="B45" s="29">
        <v>1887.894</v>
      </c>
      <c r="C45" s="33">
        <f>$B$1*(1-A45/'a_r=0.5'!$B$7)</f>
        <v>101.24855016772919</v>
      </c>
      <c r="D45" s="33">
        <f>$E$2/$E$1*(1-A45/'a_r=0.5'!$B$7)</f>
        <v>5.7142857142857141E-2</v>
      </c>
      <c r="E45" s="33">
        <f>$H$1/$E$1*(1-A45/'a_r=0.5'!$B$7)</f>
        <v>2.8571428571428571E-2</v>
      </c>
      <c r="F45" s="33">
        <f t="shared" si="2"/>
        <v>26.056507272727259</v>
      </c>
      <c r="G45" s="33">
        <f t="shared" si="3"/>
        <v>3.9084760909090885</v>
      </c>
      <c r="H45" s="34">
        <f t="shared" si="4"/>
        <v>900</v>
      </c>
      <c r="I45" s="33">
        <f t="shared" si="0"/>
        <v>1031.2992478170797</v>
      </c>
      <c r="J45" s="33">
        <f t="shared" si="1"/>
        <v>2919.1932478170797</v>
      </c>
      <c r="K45" s="33">
        <f t="shared" si="5"/>
        <v>354.36992558705219</v>
      </c>
      <c r="L45">
        <v>36</v>
      </c>
    </row>
    <row r="46" spans="1:12" ht="15.75" x14ac:dyDescent="0.25">
      <c r="A46" s="29">
        <v>12</v>
      </c>
      <c r="B46" s="29">
        <v>1743.4280000000001</v>
      </c>
      <c r="C46" s="33">
        <f>$B$1*(1-A46/'a_r=0.5'!$B$7)</f>
        <v>151.87282525159381</v>
      </c>
      <c r="D46" s="33">
        <f>$E$2/$E$1*(1-A46/'a_r=0.5'!$B$7)</f>
        <v>8.5714285714285729E-2</v>
      </c>
      <c r="E46" s="33">
        <f>$H$1/$E$1*(1-A46/'a_r=0.5'!$B$7)</f>
        <v>4.2857142857142864E-2</v>
      </c>
      <c r="F46" s="33">
        <f t="shared" si="2"/>
        <v>26.056507272727259</v>
      </c>
      <c r="G46" s="33">
        <f t="shared" si="3"/>
        <v>3.9084760909090885</v>
      </c>
      <c r="H46" s="34">
        <f t="shared" si="4"/>
        <v>900</v>
      </c>
      <c r="I46" s="33">
        <f t="shared" si="0"/>
        <v>1081.9663800438016</v>
      </c>
      <c r="J46" s="33">
        <f t="shared" si="1"/>
        <v>2825.3943800438019</v>
      </c>
      <c r="K46" s="33">
        <f t="shared" si="5"/>
        <v>354.36992558705219</v>
      </c>
      <c r="L46">
        <v>37</v>
      </c>
    </row>
    <row r="47" spans="1:12" ht="15.75" x14ac:dyDescent="0.25">
      <c r="A47" s="29">
        <v>12</v>
      </c>
      <c r="B47" s="29">
        <v>1756.164</v>
      </c>
      <c r="C47" s="33">
        <f>$B$1*(1-A47/'a_r=0.5'!$B$7)</f>
        <v>151.87282525159381</v>
      </c>
      <c r="D47" s="33">
        <f>$E$2/$E$1*(1-A47/'a_r=0.5'!$B$7)</f>
        <v>8.5714285714285729E-2</v>
      </c>
      <c r="E47" s="33">
        <f>$H$1/$E$1*(1-A47/'a_r=0.5'!$B$7)</f>
        <v>4.2857142857142864E-2</v>
      </c>
      <c r="F47" s="33">
        <f t="shared" si="2"/>
        <v>26.056507272727259</v>
      </c>
      <c r="G47" s="33">
        <f t="shared" si="3"/>
        <v>3.9084760909090885</v>
      </c>
      <c r="H47" s="34">
        <f t="shared" si="4"/>
        <v>900</v>
      </c>
      <c r="I47" s="33">
        <f t="shared" si="0"/>
        <v>1081.9663800438016</v>
      </c>
      <c r="J47" s="33">
        <f t="shared" si="1"/>
        <v>2838.1303800438018</v>
      </c>
      <c r="K47" s="33">
        <f t="shared" si="5"/>
        <v>354.36992558705219</v>
      </c>
      <c r="L47">
        <v>38</v>
      </c>
    </row>
    <row r="48" spans="1:12" ht="15.75" x14ac:dyDescent="0.25">
      <c r="A48" s="29">
        <v>12</v>
      </c>
      <c r="B48" s="29">
        <v>1718.2619999999999</v>
      </c>
      <c r="C48" s="33">
        <f>$B$1*(1-A48/'a_r=0.5'!$B$7)</f>
        <v>151.87282525159381</v>
      </c>
      <c r="D48" s="33">
        <f>$E$2/$E$1*(1-A48/'a_r=0.5'!$B$7)</f>
        <v>8.5714285714285729E-2</v>
      </c>
      <c r="E48" s="33">
        <f>$H$1/$E$1*(1-A48/'a_r=0.5'!$B$7)</f>
        <v>4.2857142857142864E-2</v>
      </c>
      <c r="F48" s="33">
        <f t="shared" si="2"/>
        <v>26.056507272727259</v>
      </c>
      <c r="G48" s="33">
        <f t="shared" si="3"/>
        <v>3.9084760909090885</v>
      </c>
      <c r="H48" s="34">
        <f t="shared" si="4"/>
        <v>900</v>
      </c>
      <c r="I48" s="33">
        <f t="shared" si="0"/>
        <v>1081.9663800438016</v>
      </c>
      <c r="J48" s="33">
        <f t="shared" si="1"/>
        <v>2800.2283800438017</v>
      </c>
      <c r="K48" s="33">
        <f t="shared" si="5"/>
        <v>354.36992558705219</v>
      </c>
      <c r="L48">
        <v>39</v>
      </c>
    </row>
    <row r="49" spans="1:12" ht="15.75" x14ac:dyDescent="0.25">
      <c r="A49" s="29">
        <v>12</v>
      </c>
      <c r="B49" s="29">
        <v>1703.1010000000001</v>
      </c>
      <c r="C49" s="33">
        <f>$B$1*(1-A49/'a_r=0.5'!$B$7)</f>
        <v>151.87282525159381</v>
      </c>
      <c r="D49" s="33">
        <f>$E$2/$E$1*(1-A49/'a_r=0.5'!$B$7)</f>
        <v>8.5714285714285729E-2</v>
      </c>
      <c r="E49" s="33">
        <f>$H$1/$E$1*(1-A49/'a_r=0.5'!$B$7)</f>
        <v>4.2857142857142864E-2</v>
      </c>
      <c r="F49" s="33">
        <f t="shared" si="2"/>
        <v>26.056507272727259</v>
      </c>
      <c r="G49" s="33">
        <f t="shared" si="3"/>
        <v>3.9084760909090885</v>
      </c>
      <c r="H49" s="34">
        <f t="shared" si="4"/>
        <v>900</v>
      </c>
      <c r="I49" s="33">
        <f t="shared" si="0"/>
        <v>1081.9663800438016</v>
      </c>
      <c r="J49" s="33">
        <f t="shared" si="1"/>
        <v>2785.0673800438017</v>
      </c>
      <c r="K49" s="33">
        <f t="shared" si="5"/>
        <v>354.36992558705219</v>
      </c>
      <c r="L49">
        <v>40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F2DBD-E6A5-4212-85CB-DAE91D4DAB11}">
  <sheetPr codeName="Лист11"/>
  <dimension ref="A1:N19"/>
  <sheetViews>
    <sheetView workbookViewId="0">
      <selection activeCell="O38" sqref="O38"/>
    </sheetView>
  </sheetViews>
  <sheetFormatPr defaultRowHeight="15" x14ac:dyDescent="0.25"/>
  <sheetData>
    <row r="1" spans="1:14" x14ac:dyDescent="0.25">
      <c r="A1" s="37"/>
      <c r="B1" s="37">
        <v>1</v>
      </c>
      <c r="C1" s="37">
        <v>2</v>
      </c>
      <c r="D1" s="37">
        <v>3</v>
      </c>
      <c r="E1" s="37">
        <v>4</v>
      </c>
      <c r="F1" s="37">
        <v>5</v>
      </c>
      <c r="G1" s="38"/>
      <c r="H1" s="38"/>
      <c r="I1" s="37" t="s">
        <v>126</v>
      </c>
      <c r="J1" s="37" t="s">
        <v>129</v>
      </c>
      <c r="K1" s="37" t="s">
        <v>124</v>
      </c>
      <c r="L1" s="37" t="s">
        <v>125</v>
      </c>
      <c r="M1" s="37" t="s">
        <v>127</v>
      </c>
      <c r="N1" s="37" t="s">
        <v>128</v>
      </c>
    </row>
    <row r="2" spans="1:14" x14ac:dyDescent="0.25">
      <c r="A2" s="37" t="s">
        <v>117</v>
      </c>
      <c r="B2" s="35">
        <f>effects!G11</f>
        <v>3685.1346000000003</v>
      </c>
      <c r="C2" s="35"/>
      <c r="D2" s="35"/>
      <c r="E2" s="35"/>
      <c r="F2" s="35"/>
      <c r="G2" s="38"/>
      <c r="H2" s="38"/>
      <c r="I2" s="37">
        <v>0.15</v>
      </c>
      <c r="J2" s="37">
        <v>0.2</v>
      </c>
      <c r="K2" s="37">
        <f>(B3*B6+C3*C6+D3*D6+E3*E6+F3*F6)/(B2*B6)</f>
        <v>1.0016203703703705</v>
      </c>
      <c r="L2" s="37">
        <f>M2-B8*((N2-M2)/(B18-B8))</f>
        <v>14.902874516094981</v>
      </c>
      <c r="M2" s="37">
        <v>15</v>
      </c>
      <c r="N2" s="37">
        <v>20</v>
      </c>
    </row>
    <row r="3" spans="1:14" x14ac:dyDescent="0.25">
      <c r="A3" s="37" t="s">
        <v>118</v>
      </c>
      <c r="B3" s="35">
        <f>B2*0.3*0.75</f>
        <v>829.15528500000005</v>
      </c>
      <c r="C3" s="35">
        <f>$B$2*0.3</f>
        <v>1105.5403800000001</v>
      </c>
      <c r="D3" s="35">
        <f t="shared" ref="D3:E3" si="0">$B$2*0.3</f>
        <v>1105.5403800000001</v>
      </c>
      <c r="E3" s="35">
        <f t="shared" si="0"/>
        <v>1105.5403800000001</v>
      </c>
      <c r="F3" s="35">
        <f>$B$2*0.3</f>
        <v>1105.5403800000001</v>
      </c>
      <c r="G3" s="38"/>
      <c r="H3" s="38"/>
      <c r="I3" s="38"/>
      <c r="J3" s="38"/>
      <c r="K3" s="38"/>
      <c r="L3" s="38"/>
      <c r="M3" s="38"/>
      <c r="N3" s="38"/>
    </row>
    <row r="4" spans="1:14" x14ac:dyDescent="0.25">
      <c r="A4" s="37" t="s">
        <v>119</v>
      </c>
      <c r="B4" s="35">
        <f>B3-B2</f>
        <v>-2855.9793150000005</v>
      </c>
      <c r="C4" s="35">
        <f>C3</f>
        <v>1105.5403800000001</v>
      </c>
      <c r="D4" s="35">
        <f>D3</f>
        <v>1105.5403800000001</v>
      </c>
      <c r="E4" s="35">
        <f>E3</f>
        <v>1105.5403800000001</v>
      </c>
      <c r="F4" s="35">
        <f>F3</f>
        <v>1105.5403800000001</v>
      </c>
      <c r="G4" s="38"/>
      <c r="H4" s="38"/>
      <c r="I4" s="38"/>
      <c r="J4" s="38"/>
      <c r="K4" s="38"/>
      <c r="L4" s="38"/>
      <c r="M4" s="38"/>
      <c r="N4" s="38"/>
    </row>
    <row r="5" spans="1:14" x14ac:dyDescent="0.25">
      <c r="A5" s="37" t="s">
        <v>120</v>
      </c>
      <c r="B5" s="36">
        <f>J2</f>
        <v>0.2</v>
      </c>
      <c r="C5" s="36">
        <f>J2</f>
        <v>0.2</v>
      </c>
      <c r="D5" s="36">
        <f>J2</f>
        <v>0.2</v>
      </c>
      <c r="E5" s="36">
        <f>J2</f>
        <v>0.2</v>
      </c>
      <c r="F5" s="36">
        <f>J2</f>
        <v>0.2</v>
      </c>
      <c r="G5" s="38"/>
      <c r="H5" s="38"/>
      <c r="I5" s="38"/>
      <c r="J5" s="38"/>
      <c r="K5" s="38"/>
      <c r="L5" s="38"/>
      <c r="M5" s="38"/>
      <c r="N5" s="38"/>
    </row>
    <row r="6" spans="1:14" x14ac:dyDescent="0.25">
      <c r="A6" s="37" t="s">
        <v>121</v>
      </c>
      <c r="B6" s="35">
        <f>1/((1+B5)^B1)</f>
        <v>0.83333333333333337</v>
      </c>
      <c r="C6" s="35">
        <f t="shared" ref="C6:E6" si="1">1/((1+C5)^C1)</f>
        <v>0.69444444444444442</v>
      </c>
      <c r="D6" s="35">
        <f>1/((1+D5)^D1)</f>
        <v>0.57870370370370372</v>
      </c>
      <c r="E6" s="35">
        <f t="shared" si="1"/>
        <v>0.48225308641975312</v>
      </c>
      <c r="F6" s="35">
        <f>1/((1+F5)^F1)</f>
        <v>0.4018775720164609</v>
      </c>
      <c r="G6" s="38"/>
      <c r="H6" s="38"/>
      <c r="I6" s="38"/>
      <c r="J6" s="38"/>
      <c r="K6" s="38"/>
      <c r="L6" s="38"/>
      <c r="M6" s="38"/>
      <c r="N6" s="38"/>
    </row>
    <row r="7" spans="1:14" x14ac:dyDescent="0.25">
      <c r="A7" s="37" t="s">
        <v>122</v>
      </c>
      <c r="B7" s="35">
        <f>B4*B6</f>
        <v>-2379.9827625000007</v>
      </c>
      <c r="C7" s="35">
        <f t="shared" ref="C7:F7" si="2">C4*C6</f>
        <v>767.73637500000007</v>
      </c>
      <c r="D7" s="35">
        <f t="shared" si="2"/>
        <v>639.78031250000015</v>
      </c>
      <c r="E7" s="35">
        <f t="shared" si="2"/>
        <v>533.15026041666681</v>
      </c>
      <c r="F7" s="35">
        <f t="shared" si="2"/>
        <v>444.2918836805556</v>
      </c>
      <c r="G7" s="38"/>
      <c r="H7" s="38"/>
      <c r="I7" s="38"/>
      <c r="J7" s="38"/>
      <c r="K7" s="38"/>
      <c r="L7" s="38"/>
      <c r="M7" s="38"/>
      <c r="N7" s="38"/>
    </row>
    <row r="8" spans="1:14" x14ac:dyDescent="0.25">
      <c r="A8" s="37" t="s">
        <v>123</v>
      </c>
      <c r="B8" s="35">
        <f>SUM(B7:F7)</f>
        <v>4.9760690972217958</v>
      </c>
      <c r="C8" s="35"/>
      <c r="D8" s="35"/>
      <c r="E8" s="35"/>
      <c r="F8" s="35"/>
      <c r="G8" s="38"/>
      <c r="H8" s="38"/>
      <c r="I8" s="38"/>
      <c r="J8" s="38"/>
      <c r="K8" s="38"/>
      <c r="L8" s="38"/>
      <c r="M8" s="38"/>
      <c r="N8" s="38"/>
    </row>
    <row r="9" spans="1:14" x14ac:dyDescent="0.25">
      <c r="A9" s="37"/>
      <c r="B9" s="37"/>
      <c r="C9" s="37"/>
      <c r="D9" s="37"/>
      <c r="E9" s="37"/>
      <c r="F9" s="37"/>
      <c r="G9" s="38"/>
      <c r="H9" s="38"/>
      <c r="I9" s="38"/>
      <c r="J9" s="38"/>
      <c r="K9" s="38"/>
      <c r="L9" s="38"/>
      <c r="M9" s="38"/>
      <c r="N9" s="38"/>
    </row>
    <row r="10" spans="1:14" x14ac:dyDescent="0.25">
      <c r="A10" s="37"/>
      <c r="B10" s="37"/>
      <c r="C10" s="37"/>
      <c r="D10" s="37"/>
      <c r="E10" s="37"/>
      <c r="F10" s="37"/>
      <c r="G10" s="38"/>
      <c r="H10" s="38"/>
      <c r="I10" s="38"/>
      <c r="J10" s="38"/>
      <c r="K10" s="38"/>
      <c r="L10" s="38"/>
      <c r="M10" s="38"/>
      <c r="N10" s="38"/>
    </row>
    <row r="11" spans="1:14" x14ac:dyDescent="0.25">
      <c r="A11" s="37"/>
      <c r="B11" s="37">
        <v>1</v>
      </c>
      <c r="C11" s="37">
        <v>2</v>
      </c>
      <c r="D11" s="37">
        <v>3</v>
      </c>
      <c r="E11" s="37">
        <v>4</v>
      </c>
      <c r="F11" s="37">
        <v>5</v>
      </c>
      <c r="G11" s="38"/>
      <c r="H11" s="38"/>
      <c r="I11" s="38"/>
      <c r="J11" s="38"/>
      <c r="K11" s="38"/>
      <c r="L11" s="38"/>
      <c r="M11" s="38"/>
      <c r="N11" s="38"/>
    </row>
    <row r="12" spans="1:14" x14ac:dyDescent="0.25">
      <c r="A12" s="37" t="s">
        <v>117</v>
      </c>
      <c r="B12" s="35">
        <f>effects!G11</f>
        <v>3685.1346000000003</v>
      </c>
      <c r="C12" s="35"/>
      <c r="D12" s="35"/>
      <c r="E12" s="35"/>
      <c r="F12" s="35"/>
      <c r="G12" s="38"/>
      <c r="H12" s="38"/>
      <c r="I12" s="38"/>
      <c r="J12" s="38"/>
      <c r="K12" s="38"/>
      <c r="L12" s="38"/>
      <c r="M12" s="38"/>
      <c r="N12" s="38"/>
    </row>
    <row r="13" spans="1:14" x14ac:dyDescent="0.25">
      <c r="A13" s="37" t="s">
        <v>118</v>
      </c>
      <c r="B13" s="35">
        <f>B12*0.3*0.75</f>
        <v>829.15528500000005</v>
      </c>
      <c r="C13" s="35">
        <f>$B$2*0.3</f>
        <v>1105.5403800000001</v>
      </c>
      <c r="D13" s="35">
        <f t="shared" ref="D13:F13" si="3">$B$2*0.3</f>
        <v>1105.5403800000001</v>
      </c>
      <c r="E13" s="35">
        <f t="shared" si="3"/>
        <v>1105.5403800000001</v>
      </c>
      <c r="F13" s="35">
        <f t="shared" si="3"/>
        <v>1105.5403800000001</v>
      </c>
      <c r="G13" s="38"/>
      <c r="H13" s="38"/>
      <c r="I13" s="38"/>
      <c r="J13" s="38"/>
      <c r="K13" s="38"/>
      <c r="L13" s="38"/>
      <c r="M13" s="38"/>
      <c r="N13" s="38"/>
    </row>
    <row r="14" spans="1:14" x14ac:dyDescent="0.25">
      <c r="A14" s="37" t="s">
        <v>119</v>
      </c>
      <c r="B14" s="35">
        <f>B13-B12</f>
        <v>-2855.9793150000005</v>
      </c>
      <c r="C14" s="35">
        <f>C13</f>
        <v>1105.5403800000001</v>
      </c>
      <c r="D14" s="35">
        <f>D13</f>
        <v>1105.5403800000001</v>
      </c>
      <c r="E14" s="35">
        <f>E13</f>
        <v>1105.5403800000001</v>
      </c>
      <c r="F14" s="35">
        <f>F13</f>
        <v>1105.5403800000001</v>
      </c>
      <c r="G14" s="38"/>
      <c r="H14" s="38"/>
      <c r="I14" s="38"/>
      <c r="J14" s="38"/>
      <c r="K14" s="38"/>
      <c r="L14" s="38"/>
      <c r="M14" s="38"/>
      <c r="N14" s="38"/>
    </row>
    <row r="15" spans="1:14" x14ac:dyDescent="0.25">
      <c r="A15" s="37" t="s">
        <v>120</v>
      </c>
      <c r="B15" s="36">
        <f>$I$2</f>
        <v>0.15</v>
      </c>
      <c r="C15" s="36">
        <f t="shared" ref="C15:F15" si="4">$I$2</f>
        <v>0.15</v>
      </c>
      <c r="D15" s="36">
        <f t="shared" si="4"/>
        <v>0.15</v>
      </c>
      <c r="E15" s="36">
        <f t="shared" si="4"/>
        <v>0.15</v>
      </c>
      <c r="F15" s="36">
        <f t="shared" si="4"/>
        <v>0.15</v>
      </c>
      <c r="G15" s="38"/>
      <c r="H15" s="38"/>
      <c r="I15" s="38"/>
      <c r="J15" s="38"/>
      <c r="K15" s="38"/>
      <c r="L15" s="38"/>
      <c r="M15" s="38"/>
      <c r="N15" s="38"/>
    </row>
    <row r="16" spans="1:14" x14ac:dyDescent="0.25">
      <c r="A16" s="37" t="s">
        <v>121</v>
      </c>
      <c r="B16" s="35">
        <f>1/((1+B15)^B11)</f>
        <v>0.86956521739130443</v>
      </c>
      <c r="C16" s="35">
        <f t="shared" ref="C16" si="5">1/((1+C15)^C11)</f>
        <v>0.7561436672967865</v>
      </c>
      <c r="D16" s="35">
        <f t="shared" ref="D16" si="6">1/((1+D15)^D11)</f>
        <v>0.65751623243198831</v>
      </c>
      <c r="E16" s="35">
        <f t="shared" ref="E16" si="7">1/((1+E15)^E11)</f>
        <v>0.57175324559303342</v>
      </c>
      <c r="F16" s="35">
        <f>1/((1+F15)^F11)</f>
        <v>0.49717673529828987</v>
      </c>
      <c r="G16" s="38"/>
      <c r="H16" s="38"/>
      <c r="I16" s="38"/>
      <c r="J16" s="38"/>
      <c r="K16" s="38"/>
      <c r="L16" s="38"/>
      <c r="M16" s="38"/>
      <c r="N16" s="38"/>
    </row>
    <row r="17" spans="1:14" x14ac:dyDescent="0.25">
      <c r="A17" s="37" t="s">
        <v>122</v>
      </c>
      <c r="B17" s="35">
        <f>B14*B16</f>
        <v>-2483.4602739130441</v>
      </c>
      <c r="C17" s="35">
        <f t="shared" ref="C17" si="8">C14*C16</f>
        <v>835.94735727788304</v>
      </c>
      <c r="D17" s="35">
        <f t="shared" ref="D17" si="9">D14*D16</f>
        <v>726.91074545902882</v>
      </c>
      <c r="E17" s="35">
        <f t="shared" ref="E17" si="10">E14*E16</f>
        <v>632.09630039915555</v>
      </c>
      <c r="F17" s="35">
        <f t="shared" ref="F17" si="11">F14*F16</f>
        <v>549.64895686883085</v>
      </c>
      <c r="G17" s="38"/>
      <c r="H17" s="38"/>
      <c r="I17" s="38"/>
      <c r="J17" s="38"/>
      <c r="K17" s="38"/>
      <c r="L17" s="38"/>
      <c r="M17" s="38"/>
      <c r="N17" s="38"/>
    </row>
    <row r="18" spans="1:14" x14ac:dyDescent="0.25">
      <c r="A18" s="37" t="s">
        <v>123</v>
      </c>
      <c r="B18" s="35">
        <f>SUM(B17:F17)</f>
        <v>261.143086091854</v>
      </c>
      <c r="C18" s="35"/>
      <c r="D18" s="35"/>
      <c r="E18" s="35"/>
      <c r="F18" s="35"/>
      <c r="G18" s="38"/>
      <c r="H18" s="38"/>
      <c r="I18" s="38"/>
      <c r="J18" s="38"/>
      <c r="K18" s="38"/>
      <c r="L18" s="38"/>
      <c r="M18" s="38"/>
      <c r="N18" s="38"/>
    </row>
    <row r="19" spans="1:14" x14ac:dyDescent="0.25">
      <c r="A19" s="38"/>
      <c r="B19" s="38"/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61876-56BD-46A1-B7AE-F6D735CE8BB7}">
  <dimension ref="A1:O705"/>
  <sheetViews>
    <sheetView tabSelected="1" topLeftCell="A672" workbookViewId="0">
      <selection activeCell="S676" sqref="S676"/>
    </sheetView>
  </sheetViews>
  <sheetFormatPr defaultRowHeight="15" x14ac:dyDescent="0.25"/>
  <cols>
    <col min="1" max="1" width="7.85546875" customWidth="1"/>
    <col min="2" max="3" width="7.28515625" customWidth="1"/>
    <col min="4" max="4" width="7.42578125" customWidth="1"/>
    <col min="5" max="5" width="8.28515625" customWidth="1"/>
    <col min="6" max="6" width="7.42578125" customWidth="1"/>
    <col min="7" max="7" width="7.85546875" customWidth="1"/>
    <col min="8" max="8" width="7.5703125" customWidth="1"/>
    <col min="9" max="9" width="8" customWidth="1"/>
    <col min="10" max="10" width="8.140625" customWidth="1"/>
    <col min="11" max="11" width="7.42578125" customWidth="1"/>
    <col min="12" max="12" width="8.42578125" customWidth="1"/>
  </cols>
  <sheetData>
    <row r="1" spans="1:12" x14ac:dyDescent="0.25">
      <c r="A1" s="39" t="s">
        <v>316</v>
      </c>
      <c r="B1" s="39" t="s">
        <v>306</v>
      </c>
      <c r="C1" s="39" t="s">
        <v>307</v>
      </c>
      <c r="D1" s="39" t="s">
        <v>308</v>
      </c>
      <c r="E1" s="39" t="s">
        <v>309</v>
      </c>
      <c r="F1" s="39" t="s">
        <v>310</v>
      </c>
      <c r="G1" s="39" t="s">
        <v>311</v>
      </c>
      <c r="H1" s="39" t="s">
        <v>312</v>
      </c>
      <c r="I1" s="39" t="s">
        <v>313</v>
      </c>
      <c r="J1" s="39" t="s">
        <v>314</v>
      </c>
      <c r="K1" s="39" t="s">
        <v>315</v>
      </c>
      <c r="L1" s="39" t="s">
        <v>298</v>
      </c>
    </row>
    <row r="2" spans="1:12" x14ac:dyDescent="0.25">
      <c r="B2" s="40" t="s">
        <v>347</v>
      </c>
      <c r="C2" s="41"/>
      <c r="D2" s="41"/>
      <c r="E2" s="41"/>
      <c r="F2" s="41"/>
      <c r="G2" s="41"/>
      <c r="H2" s="41"/>
      <c r="I2" s="41"/>
      <c r="J2" s="41"/>
      <c r="K2" s="41"/>
      <c r="L2" s="41"/>
    </row>
    <row r="3" spans="1:12" x14ac:dyDescent="0.25">
      <c r="A3" s="32" t="s">
        <v>142</v>
      </c>
      <c r="B3" s="32">
        <v>2.4079999999999999</v>
      </c>
      <c r="C3" s="32">
        <v>9.6</v>
      </c>
      <c r="D3" s="32">
        <v>9.6</v>
      </c>
      <c r="E3" s="32">
        <v>713.38699999999994</v>
      </c>
      <c r="F3" s="32">
        <v>5.1840000000000002</v>
      </c>
      <c r="G3" s="32">
        <v>30.67</v>
      </c>
      <c r="H3" s="32">
        <v>457.62700000000001</v>
      </c>
      <c r="I3" s="32">
        <v>379.26900000000001</v>
      </c>
      <c r="J3" s="32">
        <v>45.865000000000002</v>
      </c>
      <c r="K3" s="32">
        <v>111.40600000000001</v>
      </c>
      <c r="L3" s="32">
        <v>1607.7449999999999</v>
      </c>
    </row>
    <row r="4" spans="1:12" x14ac:dyDescent="0.25">
      <c r="A4" s="32" t="s">
        <v>150</v>
      </c>
      <c r="B4" s="32">
        <v>4.8150000000000004</v>
      </c>
      <c r="C4" s="32">
        <v>19.2</v>
      </c>
      <c r="D4" s="32">
        <v>19.2</v>
      </c>
      <c r="E4" s="32">
        <v>356.69299999999998</v>
      </c>
      <c r="F4" s="32">
        <v>2.5920000000000001</v>
      </c>
      <c r="G4" s="32">
        <v>15.335000000000001</v>
      </c>
      <c r="H4" s="32">
        <v>228.81399999999999</v>
      </c>
      <c r="I4" s="32">
        <v>189.63399999999999</v>
      </c>
      <c r="J4" s="32">
        <v>22.931999999999999</v>
      </c>
      <c r="K4" s="32">
        <v>55.703000000000003</v>
      </c>
      <c r="L4" s="32">
        <v>836.28300000000002</v>
      </c>
    </row>
    <row r="5" spans="1:12" x14ac:dyDescent="0.25">
      <c r="A5" s="32" t="s">
        <v>143</v>
      </c>
      <c r="B5" s="32">
        <v>7.2229999999999999</v>
      </c>
      <c r="C5" s="32">
        <v>28.8</v>
      </c>
      <c r="D5" s="32">
        <v>28.8</v>
      </c>
      <c r="E5" s="32">
        <v>237.79599999999999</v>
      </c>
      <c r="F5" s="32">
        <v>1.728</v>
      </c>
      <c r="G5" s="32">
        <v>10.223000000000001</v>
      </c>
      <c r="H5" s="32">
        <v>152.542</v>
      </c>
      <c r="I5" s="32">
        <v>126.423</v>
      </c>
      <c r="J5" s="32">
        <v>15.288</v>
      </c>
      <c r="K5" s="32">
        <v>37.134999999999998</v>
      </c>
      <c r="L5" s="32">
        <v>593.53499999999997</v>
      </c>
    </row>
    <row r="6" spans="1:12" x14ac:dyDescent="0.25">
      <c r="A6" s="32" t="s">
        <v>144</v>
      </c>
      <c r="B6" s="32">
        <v>9.6310000000000002</v>
      </c>
      <c r="C6" s="32">
        <v>38.4</v>
      </c>
      <c r="D6" s="32">
        <v>38.4</v>
      </c>
      <c r="E6" s="32">
        <v>178.34700000000001</v>
      </c>
      <c r="F6" s="32">
        <v>1.296</v>
      </c>
      <c r="G6" s="32">
        <v>7.6669999999999998</v>
      </c>
      <c r="H6" s="32">
        <v>114.407</v>
      </c>
      <c r="I6" s="32">
        <v>94.816999999999993</v>
      </c>
      <c r="J6" s="32">
        <v>11.465999999999999</v>
      </c>
      <c r="K6" s="32">
        <v>27.850999999999999</v>
      </c>
      <c r="L6" s="32">
        <v>482.96499999999997</v>
      </c>
    </row>
    <row r="7" spans="1:12" x14ac:dyDescent="0.25">
      <c r="A7" s="32" t="s">
        <v>145</v>
      </c>
      <c r="B7" s="32">
        <v>12.038</v>
      </c>
      <c r="C7" s="32">
        <v>48</v>
      </c>
      <c r="D7" s="32">
        <v>48</v>
      </c>
      <c r="E7" s="32">
        <v>142.67699999999999</v>
      </c>
      <c r="F7" s="32">
        <v>1.0369999999999999</v>
      </c>
      <c r="G7" s="32">
        <v>6.1340000000000003</v>
      </c>
      <c r="H7" s="32">
        <v>91.525000000000006</v>
      </c>
      <c r="I7" s="32">
        <v>75.853999999999999</v>
      </c>
      <c r="J7" s="32">
        <v>9.173</v>
      </c>
      <c r="K7" s="32">
        <v>22.280999999999999</v>
      </c>
      <c r="L7" s="32">
        <v>425.26499999999999</v>
      </c>
    </row>
    <row r="8" spans="1:12" x14ac:dyDescent="0.25">
      <c r="A8" s="32" t="s">
        <v>146</v>
      </c>
      <c r="B8" s="32">
        <v>14.446</v>
      </c>
      <c r="C8" s="32">
        <v>57.6</v>
      </c>
      <c r="D8" s="32">
        <v>57.6</v>
      </c>
      <c r="E8" s="32">
        <v>118.898</v>
      </c>
      <c r="F8" s="32">
        <v>0.86399999999999999</v>
      </c>
      <c r="G8" s="32">
        <v>5.1120000000000001</v>
      </c>
      <c r="H8" s="32">
        <v>76.271000000000001</v>
      </c>
      <c r="I8" s="32">
        <v>63.210999999999999</v>
      </c>
      <c r="J8" s="32">
        <v>7.6440000000000001</v>
      </c>
      <c r="K8" s="32">
        <v>18.568000000000001</v>
      </c>
      <c r="L8" s="32">
        <v>394.00200000000001</v>
      </c>
    </row>
    <row r="9" spans="1:12" x14ac:dyDescent="0.25">
      <c r="A9" s="32" t="s">
        <v>147</v>
      </c>
      <c r="B9" s="32">
        <v>16.853999999999999</v>
      </c>
      <c r="C9" s="32">
        <v>67.2</v>
      </c>
      <c r="D9" s="32">
        <v>67.2</v>
      </c>
      <c r="E9" s="32">
        <v>101.91200000000001</v>
      </c>
      <c r="F9" s="32">
        <v>0.74099999999999999</v>
      </c>
      <c r="G9" s="32">
        <v>4.3810000000000002</v>
      </c>
      <c r="H9" s="32">
        <v>65.375</v>
      </c>
      <c r="I9" s="32">
        <v>54.180999999999997</v>
      </c>
      <c r="J9" s="32">
        <v>6.5519999999999996</v>
      </c>
      <c r="K9" s="32">
        <v>15.914999999999999</v>
      </c>
      <c r="L9" s="32">
        <v>377.84399999999999</v>
      </c>
    </row>
    <row r="10" spans="1:12" x14ac:dyDescent="0.25">
      <c r="A10" s="32" t="s">
        <v>148</v>
      </c>
      <c r="B10" s="32">
        <v>19.260999999999999</v>
      </c>
      <c r="C10" s="32">
        <v>76.8</v>
      </c>
      <c r="D10" s="32">
        <v>76.8</v>
      </c>
      <c r="E10" s="32">
        <v>89.173000000000002</v>
      </c>
      <c r="F10" s="32">
        <v>0.64800000000000002</v>
      </c>
      <c r="G10" s="32">
        <v>3.8340000000000001</v>
      </c>
      <c r="H10" s="32">
        <v>57.203000000000003</v>
      </c>
      <c r="I10" s="32">
        <v>47.408999999999999</v>
      </c>
      <c r="J10" s="32">
        <v>5.7329999999999997</v>
      </c>
      <c r="K10" s="32">
        <v>13.926</v>
      </c>
      <c r="L10" s="32">
        <v>371.12799999999999</v>
      </c>
    </row>
    <row r="11" spans="1:12" x14ac:dyDescent="0.25">
      <c r="A11" s="32" t="s">
        <v>149</v>
      </c>
      <c r="B11" s="32">
        <v>21.669</v>
      </c>
      <c r="C11" s="32">
        <v>86.4</v>
      </c>
      <c r="D11" s="32">
        <v>86.4</v>
      </c>
      <c r="E11" s="32">
        <v>79.265000000000001</v>
      </c>
      <c r="F11" s="32">
        <v>0.57599999999999996</v>
      </c>
      <c r="G11" s="32">
        <v>3.4079999999999999</v>
      </c>
      <c r="H11" s="32">
        <v>50.847000000000001</v>
      </c>
      <c r="I11" s="32">
        <v>42.140999999999998</v>
      </c>
      <c r="J11" s="32">
        <v>5.0960000000000001</v>
      </c>
      <c r="K11" s="32">
        <v>12.378</v>
      </c>
      <c r="L11" s="32">
        <v>370.70600000000002</v>
      </c>
    </row>
    <row r="12" spans="1:12" x14ac:dyDescent="0.25">
      <c r="A12" s="32" t="s">
        <v>130</v>
      </c>
      <c r="B12" s="32">
        <v>24.077000000000002</v>
      </c>
      <c r="C12" s="32">
        <v>96</v>
      </c>
      <c r="D12" s="32">
        <v>96</v>
      </c>
      <c r="E12" s="32">
        <v>71.338999999999999</v>
      </c>
      <c r="F12" s="32">
        <v>0.51800000000000002</v>
      </c>
      <c r="G12" s="32">
        <v>3.0670000000000002</v>
      </c>
      <c r="H12" s="32">
        <v>45.762999999999998</v>
      </c>
      <c r="I12" s="32">
        <v>37.927</v>
      </c>
      <c r="J12" s="32">
        <v>4.5860000000000003</v>
      </c>
      <c r="K12" s="32">
        <v>11.141</v>
      </c>
      <c r="L12" s="32">
        <v>374.69099999999997</v>
      </c>
    </row>
    <row r="13" spans="1:12" x14ac:dyDescent="0.25">
      <c r="A13" s="32" t="s">
        <v>131</v>
      </c>
      <c r="B13" s="32">
        <v>26.484000000000002</v>
      </c>
      <c r="C13" s="32">
        <v>105.6</v>
      </c>
      <c r="D13" s="32">
        <v>105.6</v>
      </c>
      <c r="E13" s="32">
        <v>64.852999999999994</v>
      </c>
      <c r="F13" s="32">
        <v>0.47099999999999997</v>
      </c>
      <c r="G13" s="32">
        <v>2.7879999999999998</v>
      </c>
      <c r="H13" s="32">
        <v>41.601999999999997</v>
      </c>
      <c r="I13" s="32">
        <v>34.478999999999999</v>
      </c>
      <c r="J13" s="32">
        <v>4.17</v>
      </c>
      <c r="K13" s="32">
        <v>10.128</v>
      </c>
      <c r="L13" s="32">
        <v>381.87700000000001</v>
      </c>
    </row>
    <row r="14" spans="1:12" x14ac:dyDescent="0.25">
      <c r="A14" s="32" t="s">
        <v>132</v>
      </c>
      <c r="B14" s="32">
        <v>28.891999999999999</v>
      </c>
      <c r="C14" s="32">
        <v>115.2</v>
      </c>
      <c r="D14" s="32">
        <v>115.2</v>
      </c>
      <c r="E14" s="32">
        <v>59.448999999999998</v>
      </c>
      <c r="F14" s="32">
        <v>0.432</v>
      </c>
      <c r="G14" s="32">
        <v>2.556</v>
      </c>
      <c r="H14" s="32">
        <v>38.136000000000003</v>
      </c>
      <c r="I14" s="32">
        <v>31.606000000000002</v>
      </c>
      <c r="J14" s="32">
        <v>3.8220000000000001</v>
      </c>
      <c r="K14" s="32">
        <v>9.2840000000000007</v>
      </c>
      <c r="L14" s="32">
        <v>391.471</v>
      </c>
    </row>
    <row r="15" spans="1:12" x14ac:dyDescent="0.25">
      <c r="A15" s="32" t="s">
        <v>133</v>
      </c>
      <c r="B15" s="32">
        <v>31.3</v>
      </c>
      <c r="C15" s="32">
        <v>124.8</v>
      </c>
      <c r="D15" s="32">
        <v>124.8</v>
      </c>
      <c r="E15" s="32">
        <v>54.875999999999998</v>
      </c>
      <c r="F15" s="32">
        <v>0.39900000000000002</v>
      </c>
      <c r="G15" s="32">
        <v>2.359</v>
      </c>
      <c r="H15" s="32">
        <v>35.201999999999998</v>
      </c>
      <c r="I15" s="32">
        <v>29.175000000000001</v>
      </c>
      <c r="J15" s="32">
        <v>3.528</v>
      </c>
      <c r="K15" s="32">
        <v>8.57</v>
      </c>
      <c r="L15" s="32">
        <v>402.911</v>
      </c>
    </row>
    <row r="16" spans="1:12" x14ac:dyDescent="0.25">
      <c r="A16" s="32" t="s">
        <v>134</v>
      </c>
      <c r="B16" s="32">
        <v>33.707999999999998</v>
      </c>
      <c r="C16" s="32">
        <v>134.4</v>
      </c>
      <c r="D16" s="32">
        <v>134.4</v>
      </c>
      <c r="E16" s="32">
        <v>50.956000000000003</v>
      </c>
      <c r="F16" s="32">
        <v>0.37</v>
      </c>
      <c r="G16" s="32">
        <v>2.1909999999999998</v>
      </c>
      <c r="H16" s="32">
        <v>32.688000000000002</v>
      </c>
      <c r="I16" s="32">
        <v>27.091000000000001</v>
      </c>
      <c r="J16" s="32">
        <v>3.2759999999999998</v>
      </c>
      <c r="K16" s="32">
        <v>7.9580000000000002</v>
      </c>
      <c r="L16" s="32">
        <v>415.80399999999997</v>
      </c>
    </row>
    <row r="17" spans="1:12" x14ac:dyDescent="0.25">
      <c r="A17" s="32" t="s">
        <v>135</v>
      </c>
      <c r="B17" s="32">
        <v>36.115000000000002</v>
      </c>
      <c r="C17" s="32">
        <v>144</v>
      </c>
      <c r="D17" s="32">
        <v>144</v>
      </c>
      <c r="E17" s="32">
        <v>47.558999999999997</v>
      </c>
      <c r="F17" s="32">
        <v>0.34599999999999997</v>
      </c>
      <c r="G17" s="32">
        <v>2.0449999999999999</v>
      </c>
      <c r="H17" s="32">
        <v>30.507999999999999</v>
      </c>
      <c r="I17" s="32">
        <v>25.285</v>
      </c>
      <c r="J17" s="32">
        <v>3.0579999999999998</v>
      </c>
      <c r="K17" s="32">
        <v>7.4269999999999996</v>
      </c>
      <c r="L17" s="32">
        <v>429.858</v>
      </c>
    </row>
    <row r="18" spans="1:12" x14ac:dyDescent="0.25">
      <c r="A18" s="32" t="s">
        <v>136</v>
      </c>
      <c r="B18" s="32">
        <v>38.523000000000003</v>
      </c>
      <c r="C18" s="32">
        <v>153.6</v>
      </c>
      <c r="D18" s="32">
        <v>153.6</v>
      </c>
      <c r="E18" s="32">
        <v>44.587000000000003</v>
      </c>
      <c r="F18" s="32">
        <v>0.32400000000000001</v>
      </c>
      <c r="G18" s="32">
        <v>1.917</v>
      </c>
      <c r="H18" s="32">
        <v>28.602</v>
      </c>
      <c r="I18" s="32">
        <v>23.704000000000001</v>
      </c>
      <c r="J18" s="32">
        <v>2.867</v>
      </c>
      <c r="K18" s="32">
        <v>6.9630000000000001</v>
      </c>
      <c r="L18" s="32">
        <v>444.85700000000003</v>
      </c>
    </row>
    <row r="19" spans="1:12" x14ac:dyDescent="0.25">
      <c r="A19" s="32" t="s">
        <v>137</v>
      </c>
      <c r="B19" s="32">
        <v>40.930999999999997</v>
      </c>
      <c r="C19" s="32">
        <v>163.19999999999999</v>
      </c>
      <c r="D19" s="32">
        <v>163.19999999999999</v>
      </c>
      <c r="E19" s="32">
        <v>41.963999999999999</v>
      </c>
      <c r="F19" s="32">
        <v>0.30499999999999999</v>
      </c>
      <c r="G19" s="32">
        <v>1.804</v>
      </c>
      <c r="H19" s="32">
        <v>26.919</v>
      </c>
      <c r="I19" s="32">
        <v>22.31</v>
      </c>
      <c r="J19" s="32">
        <v>2.698</v>
      </c>
      <c r="K19" s="32">
        <v>6.5529999999999999</v>
      </c>
      <c r="L19" s="32">
        <v>460.63299999999998</v>
      </c>
    </row>
    <row r="20" spans="1:12" x14ac:dyDescent="0.25">
      <c r="A20" s="32" t="s">
        <v>138</v>
      </c>
      <c r="B20" s="32">
        <v>43.338000000000001</v>
      </c>
      <c r="C20" s="32">
        <v>172.8</v>
      </c>
      <c r="D20" s="32">
        <v>172.8</v>
      </c>
      <c r="E20" s="32">
        <v>39.633000000000003</v>
      </c>
      <c r="F20" s="32">
        <v>0.28799999999999998</v>
      </c>
      <c r="G20" s="32">
        <v>1.704</v>
      </c>
      <c r="H20" s="32">
        <v>25.423999999999999</v>
      </c>
      <c r="I20" s="32">
        <v>21.07</v>
      </c>
      <c r="J20" s="32">
        <v>2.548</v>
      </c>
      <c r="K20" s="32">
        <v>6.1890000000000001</v>
      </c>
      <c r="L20" s="32">
        <v>477.05700000000002</v>
      </c>
    </row>
    <row r="21" spans="1:12" x14ac:dyDescent="0.25">
      <c r="A21" s="32" t="s">
        <v>139</v>
      </c>
      <c r="B21" s="32">
        <v>45.746000000000002</v>
      </c>
      <c r="C21" s="32">
        <v>182.4</v>
      </c>
      <c r="D21" s="32">
        <v>182.4</v>
      </c>
      <c r="E21" s="32">
        <v>37.546999999999997</v>
      </c>
      <c r="F21" s="32">
        <v>0.27300000000000002</v>
      </c>
      <c r="G21" s="32">
        <v>1.6140000000000001</v>
      </c>
      <c r="H21" s="32">
        <v>24.085999999999999</v>
      </c>
      <c r="I21" s="32">
        <v>19.962</v>
      </c>
      <c r="J21" s="32">
        <v>2.4140000000000001</v>
      </c>
      <c r="K21" s="32">
        <v>5.8630000000000004</v>
      </c>
      <c r="L21" s="32">
        <v>494.02800000000002</v>
      </c>
    </row>
    <row r="22" spans="1:12" x14ac:dyDescent="0.25">
      <c r="A22" s="32" t="s">
        <v>140</v>
      </c>
      <c r="B22" s="32">
        <v>48.154000000000003</v>
      </c>
      <c r="C22" s="32">
        <v>192</v>
      </c>
      <c r="D22" s="32">
        <v>192</v>
      </c>
      <c r="E22" s="32">
        <v>35.668999999999997</v>
      </c>
      <c r="F22" s="32">
        <v>0.25900000000000001</v>
      </c>
      <c r="G22" s="32">
        <v>1.5329999999999999</v>
      </c>
      <c r="H22" s="32">
        <v>22.881</v>
      </c>
      <c r="I22" s="32">
        <v>18.963000000000001</v>
      </c>
      <c r="J22" s="32">
        <v>2.2930000000000001</v>
      </c>
      <c r="K22" s="32">
        <v>5.57</v>
      </c>
      <c r="L22" s="32">
        <v>511.459</v>
      </c>
    </row>
    <row r="23" spans="1:12" x14ac:dyDescent="0.25">
      <c r="A23" s="32" t="s">
        <v>141</v>
      </c>
      <c r="B23" s="32">
        <v>52.969000000000001</v>
      </c>
      <c r="C23" s="32">
        <v>211.2</v>
      </c>
      <c r="D23" s="32">
        <v>211.2</v>
      </c>
      <c r="E23" s="32">
        <v>32.427</v>
      </c>
      <c r="F23" s="32">
        <v>0.23599999999999999</v>
      </c>
      <c r="G23" s="32">
        <v>1.3939999999999999</v>
      </c>
      <c r="H23" s="32">
        <v>20.800999999999998</v>
      </c>
      <c r="I23" s="32">
        <v>17.239000000000001</v>
      </c>
      <c r="J23" s="32">
        <v>2.085</v>
      </c>
      <c r="K23" s="32">
        <v>5.0640000000000001</v>
      </c>
      <c r="L23" s="32">
        <v>547.46600000000001</v>
      </c>
    </row>
    <row r="24" spans="1:12" x14ac:dyDescent="0.25">
      <c r="B24" s="40" t="s">
        <v>305</v>
      </c>
      <c r="C24" s="41"/>
      <c r="D24" s="41"/>
      <c r="E24" s="41"/>
      <c r="F24" s="41"/>
      <c r="G24" s="41"/>
      <c r="H24" s="41"/>
      <c r="I24" s="41"/>
      <c r="J24" s="41"/>
      <c r="K24" s="41"/>
      <c r="L24" s="41"/>
    </row>
    <row r="25" spans="1:12" x14ac:dyDescent="0.25">
      <c r="A25" s="32" t="s">
        <v>163</v>
      </c>
      <c r="B25" s="32">
        <v>2.4079999999999999</v>
      </c>
      <c r="C25" s="32">
        <v>6.3940000000000001</v>
      </c>
      <c r="D25" s="32">
        <v>6.3940000000000001</v>
      </c>
      <c r="E25" s="32">
        <v>475.11599999999999</v>
      </c>
      <c r="F25" s="32">
        <v>5.1840000000000002</v>
      </c>
      <c r="G25" s="32">
        <v>30.67</v>
      </c>
      <c r="H25" s="32">
        <v>457.62700000000001</v>
      </c>
      <c r="I25" s="32">
        <v>379.26900000000001</v>
      </c>
      <c r="J25" s="32">
        <v>45.865000000000002</v>
      </c>
      <c r="K25" s="32">
        <v>111.40600000000001</v>
      </c>
      <c r="L25" s="32">
        <v>1363.0619999999999</v>
      </c>
    </row>
    <row r="26" spans="1:12" x14ac:dyDescent="0.25">
      <c r="A26" s="32" t="s">
        <v>164</v>
      </c>
      <c r="B26" s="32">
        <v>4.8150000000000004</v>
      </c>
      <c r="C26" s="32">
        <v>12.787000000000001</v>
      </c>
      <c r="D26" s="32">
        <v>12.787000000000001</v>
      </c>
      <c r="E26" s="32">
        <v>237.55799999999999</v>
      </c>
      <c r="F26" s="32">
        <v>2.5920000000000001</v>
      </c>
      <c r="G26" s="32">
        <v>15.335000000000001</v>
      </c>
      <c r="H26" s="32">
        <v>228.81399999999999</v>
      </c>
      <c r="I26" s="32">
        <v>189.63399999999999</v>
      </c>
      <c r="J26" s="32">
        <v>22.931999999999999</v>
      </c>
      <c r="K26" s="32">
        <v>55.703000000000003</v>
      </c>
      <c r="L26" s="32">
        <v>704.322</v>
      </c>
    </row>
    <row r="27" spans="1:12" x14ac:dyDescent="0.25">
      <c r="A27" s="32" t="s">
        <v>165</v>
      </c>
      <c r="B27" s="32">
        <v>7.2229999999999999</v>
      </c>
      <c r="C27" s="32">
        <v>19.181000000000001</v>
      </c>
      <c r="D27" s="32">
        <v>19.181000000000001</v>
      </c>
      <c r="E27" s="32">
        <v>158.37200000000001</v>
      </c>
      <c r="F27" s="32">
        <v>1.728</v>
      </c>
      <c r="G27" s="32">
        <v>10.223000000000001</v>
      </c>
      <c r="H27" s="32">
        <v>152.542</v>
      </c>
      <c r="I27" s="32">
        <v>126.423</v>
      </c>
      <c r="J27" s="32">
        <v>15.288</v>
      </c>
      <c r="K27" s="32">
        <v>37.134999999999998</v>
      </c>
      <c r="L27" s="32">
        <v>494.87299999999999</v>
      </c>
    </row>
    <row r="28" spans="1:12" x14ac:dyDescent="0.25">
      <c r="A28" s="32" t="s">
        <v>166</v>
      </c>
      <c r="B28" s="32">
        <v>9.6310000000000002</v>
      </c>
      <c r="C28" s="32">
        <v>25.574000000000002</v>
      </c>
      <c r="D28" s="32">
        <v>25.574000000000002</v>
      </c>
      <c r="E28" s="32">
        <v>118.779</v>
      </c>
      <c r="F28" s="32">
        <v>1.296</v>
      </c>
      <c r="G28" s="32">
        <v>7.6669999999999998</v>
      </c>
      <c r="H28" s="32">
        <v>114.407</v>
      </c>
      <c r="I28" s="32">
        <v>94.816999999999993</v>
      </c>
      <c r="J28" s="32">
        <v>11.465999999999999</v>
      </c>
      <c r="K28" s="32">
        <v>27.850999999999999</v>
      </c>
      <c r="L28" s="32">
        <v>397.745</v>
      </c>
    </row>
    <row r="29" spans="1:12" x14ac:dyDescent="0.25">
      <c r="A29" s="32" t="s">
        <v>167</v>
      </c>
      <c r="B29" s="32">
        <v>12.038</v>
      </c>
      <c r="C29" s="32">
        <v>31.968</v>
      </c>
      <c r="D29" s="32">
        <v>31.968</v>
      </c>
      <c r="E29" s="32">
        <v>95.022999999999996</v>
      </c>
      <c r="F29" s="32">
        <v>1.0369999999999999</v>
      </c>
      <c r="G29" s="32">
        <v>6.1340000000000003</v>
      </c>
      <c r="H29" s="32">
        <v>91.525000000000006</v>
      </c>
      <c r="I29" s="32">
        <v>75.853999999999999</v>
      </c>
      <c r="J29" s="32">
        <v>9.173</v>
      </c>
      <c r="K29" s="32">
        <v>22.280999999999999</v>
      </c>
      <c r="L29" s="32">
        <v>345.54700000000003</v>
      </c>
    </row>
    <row r="30" spans="1:12" x14ac:dyDescent="0.25">
      <c r="A30" s="32" t="s">
        <v>168</v>
      </c>
      <c r="B30" s="32">
        <v>14.446</v>
      </c>
      <c r="C30" s="32">
        <v>38.362000000000002</v>
      </c>
      <c r="D30" s="32">
        <v>38.362000000000002</v>
      </c>
      <c r="E30" s="32">
        <v>79.186000000000007</v>
      </c>
      <c r="F30" s="32">
        <v>0.86399999999999999</v>
      </c>
      <c r="G30" s="32">
        <v>5.1120000000000001</v>
      </c>
      <c r="H30" s="32">
        <v>76.271000000000001</v>
      </c>
      <c r="I30" s="32">
        <v>63.210999999999999</v>
      </c>
      <c r="J30" s="32">
        <v>7.6440000000000001</v>
      </c>
      <c r="K30" s="32">
        <v>18.568000000000001</v>
      </c>
      <c r="L30" s="32">
        <v>315.81400000000002</v>
      </c>
    </row>
    <row r="31" spans="1:12" x14ac:dyDescent="0.25">
      <c r="A31" s="32" t="s">
        <v>169</v>
      </c>
      <c r="B31" s="32">
        <v>16.853999999999999</v>
      </c>
      <c r="C31" s="32">
        <v>44.755000000000003</v>
      </c>
      <c r="D31" s="32">
        <v>44.755000000000003</v>
      </c>
      <c r="E31" s="32">
        <v>67.873999999999995</v>
      </c>
      <c r="F31" s="32">
        <v>0.74099999999999999</v>
      </c>
      <c r="G31" s="32">
        <v>4.3810000000000002</v>
      </c>
      <c r="H31" s="32">
        <v>65.375</v>
      </c>
      <c r="I31" s="32">
        <v>54.180999999999997</v>
      </c>
      <c r="J31" s="32">
        <v>6.5519999999999996</v>
      </c>
      <c r="K31" s="32">
        <v>15.914999999999999</v>
      </c>
      <c r="L31" s="32">
        <v>298.916</v>
      </c>
    </row>
    <row r="32" spans="1:12" x14ac:dyDescent="0.25">
      <c r="A32" s="32" t="s">
        <v>170</v>
      </c>
      <c r="B32" s="32">
        <v>19.260999999999999</v>
      </c>
      <c r="C32" s="32">
        <v>51.149000000000001</v>
      </c>
      <c r="D32" s="32">
        <v>51.149000000000001</v>
      </c>
      <c r="E32" s="32">
        <v>59.389000000000003</v>
      </c>
      <c r="F32" s="32">
        <v>0.64800000000000002</v>
      </c>
      <c r="G32" s="32">
        <v>3.8340000000000001</v>
      </c>
      <c r="H32" s="32">
        <v>57.203000000000003</v>
      </c>
      <c r="I32" s="32">
        <v>47.408999999999999</v>
      </c>
      <c r="J32" s="32">
        <v>5.7329999999999997</v>
      </c>
      <c r="K32" s="32">
        <v>13.926</v>
      </c>
      <c r="L32" s="32">
        <v>290.04199999999997</v>
      </c>
    </row>
    <row r="33" spans="1:12" x14ac:dyDescent="0.25">
      <c r="A33" s="32" t="s">
        <v>171</v>
      </c>
      <c r="B33" s="32">
        <v>21.669</v>
      </c>
      <c r="C33" s="32">
        <v>57.542000000000002</v>
      </c>
      <c r="D33" s="32">
        <v>57.542000000000002</v>
      </c>
      <c r="E33" s="32">
        <v>52.790999999999997</v>
      </c>
      <c r="F33" s="32">
        <v>0.57599999999999996</v>
      </c>
      <c r="G33" s="32">
        <v>3.4079999999999999</v>
      </c>
      <c r="H33" s="32">
        <v>50.847000000000001</v>
      </c>
      <c r="I33" s="32">
        <v>42.140999999999998</v>
      </c>
      <c r="J33" s="32">
        <v>5.0960000000000001</v>
      </c>
      <c r="K33" s="32">
        <v>12.378</v>
      </c>
      <c r="L33" s="32">
        <v>286.51600000000002</v>
      </c>
    </row>
    <row r="34" spans="1:12" x14ac:dyDescent="0.25">
      <c r="A34" s="32" t="s">
        <v>151</v>
      </c>
      <c r="B34" s="32">
        <v>24.077000000000002</v>
      </c>
      <c r="C34" s="32">
        <v>63.936</v>
      </c>
      <c r="D34" s="32">
        <v>63.936</v>
      </c>
      <c r="E34" s="32">
        <v>47.512</v>
      </c>
      <c r="F34" s="32">
        <v>0.51800000000000002</v>
      </c>
      <c r="G34" s="32">
        <v>3.0670000000000002</v>
      </c>
      <c r="H34" s="32">
        <v>45.762999999999998</v>
      </c>
      <c r="I34" s="32">
        <v>37.927</v>
      </c>
      <c r="J34" s="32">
        <v>4.5860000000000003</v>
      </c>
      <c r="K34" s="32">
        <v>11.141</v>
      </c>
      <c r="L34" s="32">
        <v>286.73599999999999</v>
      </c>
    </row>
    <row r="35" spans="1:12" x14ac:dyDescent="0.25">
      <c r="A35" s="32" t="s">
        <v>152</v>
      </c>
      <c r="B35" s="32">
        <v>26.484000000000002</v>
      </c>
      <c r="C35" s="32">
        <v>70.33</v>
      </c>
      <c r="D35" s="32">
        <v>70.33</v>
      </c>
      <c r="E35" s="32">
        <v>43.192</v>
      </c>
      <c r="F35" s="32">
        <v>0.47099999999999997</v>
      </c>
      <c r="G35" s="32">
        <v>2.7879999999999998</v>
      </c>
      <c r="H35" s="32">
        <v>41.601999999999997</v>
      </c>
      <c r="I35" s="32">
        <v>34.478999999999999</v>
      </c>
      <c r="J35" s="32">
        <v>4.17</v>
      </c>
      <c r="K35" s="32">
        <v>10.128</v>
      </c>
      <c r="L35" s="32">
        <v>289.67599999999999</v>
      </c>
    </row>
    <row r="36" spans="1:12" x14ac:dyDescent="0.25">
      <c r="A36" s="32" t="s">
        <v>153</v>
      </c>
      <c r="B36" s="32">
        <v>28.891999999999999</v>
      </c>
      <c r="C36" s="32">
        <v>76.722999999999999</v>
      </c>
      <c r="D36" s="32">
        <v>76.722999999999999</v>
      </c>
      <c r="E36" s="32">
        <v>39.593000000000004</v>
      </c>
      <c r="F36" s="32">
        <v>0.432</v>
      </c>
      <c r="G36" s="32">
        <v>2.556</v>
      </c>
      <c r="H36" s="32">
        <v>38.136000000000003</v>
      </c>
      <c r="I36" s="32">
        <v>31.606000000000002</v>
      </c>
      <c r="J36" s="32">
        <v>3.8220000000000001</v>
      </c>
      <c r="K36" s="32">
        <v>9.2840000000000007</v>
      </c>
      <c r="L36" s="32">
        <v>294.661</v>
      </c>
    </row>
    <row r="37" spans="1:12" x14ac:dyDescent="0.25">
      <c r="A37" s="32" t="s">
        <v>154</v>
      </c>
      <c r="B37" s="32">
        <v>31.3</v>
      </c>
      <c r="C37" s="32">
        <v>83.117000000000004</v>
      </c>
      <c r="D37" s="32">
        <v>83.117000000000004</v>
      </c>
      <c r="E37" s="32">
        <v>36.546999999999997</v>
      </c>
      <c r="F37" s="32">
        <v>0.39900000000000002</v>
      </c>
      <c r="G37" s="32">
        <v>2.359</v>
      </c>
      <c r="H37" s="32">
        <v>35.201999999999998</v>
      </c>
      <c r="I37" s="32">
        <v>29.175000000000001</v>
      </c>
      <c r="J37" s="32">
        <v>3.528</v>
      </c>
      <c r="K37" s="32">
        <v>8.57</v>
      </c>
      <c r="L37" s="32">
        <v>301.21600000000001</v>
      </c>
    </row>
    <row r="38" spans="1:12" x14ac:dyDescent="0.25">
      <c r="A38" s="32" t="s">
        <v>155</v>
      </c>
      <c r="B38" s="32">
        <v>33.707999999999998</v>
      </c>
      <c r="C38" s="32">
        <v>89.51</v>
      </c>
      <c r="D38" s="32">
        <v>89.51</v>
      </c>
      <c r="E38" s="32">
        <v>33.936999999999998</v>
      </c>
      <c r="F38" s="32">
        <v>0.37</v>
      </c>
      <c r="G38" s="32">
        <v>2.1909999999999998</v>
      </c>
      <c r="H38" s="32">
        <v>32.688000000000002</v>
      </c>
      <c r="I38" s="32">
        <v>27.091000000000001</v>
      </c>
      <c r="J38" s="32">
        <v>3.2759999999999998</v>
      </c>
      <c r="K38" s="32">
        <v>7.9580000000000002</v>
      </c>
      <c r="L38" s="32">
        <v>309.005</v>
      </c>
    </row>
    <row r="39" spans="1:12" x14ac:dyDescent="0.25">
      <c r="A39" s="32" t="s">
        <v>156</v>
      </c>
      <c r="B39" s="32">
        <v>36.115000000000002</v>
      </c>
      <c r="C39" s="32">
        <v>95.903999999999996</v>
      </c>
      <c r="D39" s="32">
        <v>95.903999999999996</v>
      </c>
      <c r="E39" s="32">
        <v>31.673999999999999</v>
      </c>
      <c r="F39" s="32">
        <v>0.34599999999999997</v>
      </c>
      <c r="G39" s="32">
        <v>2.0449999999999999</v>
      </c>
      <c r="H39" s="32">
        <v>30.507999999999999</v>
      </c>
      <c r="I39" s="32">
        <v>25.285</v>
      </c>
      <c r="J39" s="32">
        <v>3.0579999999999998</v>
      </c>
      <c r="K39" s="32">
        <v>7.4269999999999996</v>
      </c>
      <c r="L39" s="32">
        <v>317.78100000000001</v>
      </c>
    </row>
    <row r="40" spans="1:12" x14ac:dyDescent="0.25">
      <c r="A40" s="32" t="s">
        <v>157</v>
      </c>
      <c r="B40" s="32">
        <v>38.523000000000003</v>
      </c>
      <c r="C40" s="32">
        <v>102.298</v>
      </c>
      <c r="D40" s="32">
        <v>102.298</v>
      </c>
      <c r="E40" s="32">
        <v>29.695</v>
      </c>
      <c r="F40" s="32">
        <v>0.32400000000000001</v>
      </c>
      <c r="G40" s="32">
        <v>1.917</v>
      </c>
      <c r="H40" s="32">
        <v>28.602</v>
      </c>
      <c r="I40" s="32">
        <v>23.704000000000001</v>
      </c>
      <c r="J40" s="32">
        <v>2.867</v>
      </c>
      <c r="K40" s="32">
        <v>6.9630000000000001</v>
      </c>
      <c r="L40" s="32">
        <v>327.36099999999999</v>
      </c>
    </row>
    <row r="41" spans="1:12" x14ac:dyDescent="0.25">
      <c r="A41" s="32" t="s">
        <v>158</v>
      </c>
      <c r="B41" s="32">
        <v>40.930999999999997</v>
      </c>
      <c r="C41" s="32">
        <v>108.691</v>
      </c>
      <c r="D41" s="32">
        <v>108.691</v>
      </c>
      <c r="E41" s="32">
        <v>27.948</v>
      </c>
      <c r="F41" s="32">
        <v>0.30499999999999999</v>
      </c>
      <c r="G41" s="32">
        <v>1.804</v>
      </c>
      <c r="H41" s="32">
        <v>26.919</v>
      </c>
      <c r="I41" s="32">
        <v>22.31</v>
      </c>
      <c r="J41" s="32">
        <v>2.698</v>
      </c>
      <c r="K41" s="32">
        <v>6.5529999999999999</v>
      </c>
      <c r="L41" s="32">
        <v>337.59899999999999</v>
      </c>
    </row>
    <row r="42" spans="1:12" x14ac:dyDescent="0.25">
      <c r="A42" s="32" t="s">
        <v>159</v>
      </c>
      <c r="B42" s="32">
        <v>43.338000000000001</v>
      </c>
      <c r="C42" s="32">
        <v>115.08499999999999</v>
      </c>
      <c r="D42" s="32">
        <v>115.08499999999999</v>
      </c>
      <c r="E42" s="32">
        <v>26.395</v>
      </c>
      <c r="F42" s="32">
        <v>0.28799999999999998</v>
      </c>
      <c r="G42" s="32">
        <v>1.704</v>
      </c>
      <c r="H42" s="32">
        <v>25.423999999999999</v>
      </c>
      <c r="I42" s="32">
        <v>21.07</v>
      </c>
      <c r="J42" s="32">
        <v>2.548</v>
      </c>
      <c r="K42" s="32">
        <v>6.1890000000000001</v>
      </c>
      <c r="L42" s="32">
        <v>348.38900000000001</v>
      </c>
    </row>
    <row r="43" spans="1:12" x14ac:dyDescent="0.25">
      <c r="A43" s="32" t="s">
        <v>160</v>
      </c>
      <c r="B43" s="32">
        <v>45.746000000000002</v>
      </c>
      <c r="C43" s="32">
        <v>121.47799999999999</v>
      </c>
      <c r="D43" s="32">
        <v>121.47799999999999</v>
      </c>
      <c r="E43" s="32">
        <v>25.006</v>
      </c>
      <c r="F43" s="32">
        <v>0.27300000000000002</v>
      </c>
      <c r="G43" s="32">
        <v>1.6140000000000001</v>
      </c>
      <c r="H43" s="32">
        <v>24.085999999999999</v>
      </c>
      <c r="I43" s="32">
        <v>19.962</v>
      </c>
      <c r="J43" s="32">
        <v>2.4140000000000001</v>
      </c>
      <c r="K43" s="32">
        <v>5.8630000000000004</v>
      </c>
      <c r="L43" s="32">
        <v>359.64299999999997</v>
      </c>
    </row>
    <row r="44" spans="1:12" x14ac:dyDescent="0.25">
      <c r="A44" s="32" t="s">
        <v>161</v>
      </c>
      <c r="B44" s="32">
        <v>48.154000000000003</v>
      </c>
      <c r="C44" s="32">
        <v>127.872</v>
      </c>
      <c r="D44" s="32">
        <v>127.872</v>
      </c>
      <c r="E44" s="32">
        <v>23.756</v>
      </c>
      <c r="F44" s="32">
        <v>0.25900000000000001</v>
      </c>
      <c r="G44" s="32">
        <v>1.5329999999999999</v>
      </c>
      <c r="H44" s="32">
        <v>22.881</v>
      </c>
      <c r="I44" s="32">
        <v>18.963000000000001</v>
      </c>
      <c r="J44" s="32">
        <v>2.2930000000000001</v>
      </c>
      <c r="K44" s="32">
        <v>5.57</v>
      </c>
      <c r="L44" s="32">
        <v>371.29</v>
      </c>
    </row>
    <row r="45" spans="1:12" x14ac:dyDescent="0.25">
      <c r="A45" s="32" t="s">
        <v>162</v>
      </c>
      <c r="B45" s="32">
        <v>52.969000000000001</v>
      </c>
      <c r="C45" s="32">
        <v>140.65899999999999</v>
      </c>
      <c r="D45" s="32">
        <v>140.65899999999999</v>
      </c>
      <c r="E45" s="32">
        <v>21.596</v>
      </c>
      <c r="F45" s="32">
        <v>0.23599999999999999</v>
      </c>
      <c r="G45" s="32">
        <v>1.3939999999999999</v>
      </c>
      <c r="H45" s="32">
        <v>20.800999999999998</v>
      </c>
      <c r="I45" s="32">
        <v>17.239000000000001</v>
      </c>
      <c r="J45" s="32">
        <v>2.085</v>
      </c>
      <c r="K45" s="32">
        <v>5.0640000000000001</v>
      </c>
      <c r="L45" s="32">
        <v>395.553</v>
      </c>
    </row>
    <row r="46" spans="1:12" x14ac:dyDescent="0.25">
      <c r="B46" s="40" t="s">
        <v>304</v>
      </c>
      <c r="C46" s="41"/>
      <c r="D46" s="41"/>
      <c r="E46" s="41"/>
      <c r="F46" s="41"/>
      <c r="G46" s="41"/>
      <c r="H46" s="41"/>
      <c r="I46" s="41"/>
      <c r="J46" s="41"/>
      <c r="K46" s="41"/>
      <c r="L46" s="41"/>
    </row>
    <row r="47" spans="1:12" x14ac:dyDescent="0.25">
      <c r="A47" s="32" t="s">
        <v>184</v>
      </c>
      <c r="B47" s="32">
        <v>2.4079999999999999</v>
      </c>
      <c r="C47" s="32">
        <v>4.8</v>
      </c>
      <c r="D47" s="32">
        <v>4.8</v>
      </c>
      <c r="E47" s="32">
        <v>356.69299999999998</v>
      </c>
      <c r="F47" s="32">
        <v>5.1840000000000002</v>
      </c>
      <c r="G47" s="32">
        <v>30.67</v>
      </c>
      <c r="H47" s="32">
        <v>457.62700000000001</v>
      </c>
      <c r="I47" s="32">
        <v>379.26900000000001</v>
      </c>
      <c r="J47" s="32">
        <v>45.865000000000002</v>
      </c>
      <c r="K47" s="32">
        <v>111.40600000000001</v>
      </c>
      <c r="L47" s="32">
        <v>1241.451</v>
      </c>
    </row>
    <row r="48" spans="1:12" x14ac:dyDescent="0.25">
      <c r="A48" s="32" t="s">
        <v>185</v>
      </c>
      <c r="B48" s="32">
        <v>4.8150000000000004</v>
      </c>
      <c r="C48" s="32">
        <v>9.6</v>
      </c>
      <c r="D48" s="32">
        <v>9.6</v>
      </c>
      <c r="E48" s="32">
        <v>178.34700000000001</v>
      </c>
      <c r="F48" s="32">
        <v>2.5920000000000001</v>
      </c>
      <c r="G48" s="32">
        <v>15.335000000000001</v>
      </c>
      <c r="H48" s="32">
        <v>228.81399999999999</v>
      </c>
      <c r="I48" s="32">
        <v>189.63399999999999</v>
      </c>
      <c r="J48" s="32">
        <v>22.931999999999999</v>
      </c>
      <c r="K48" s="32">
        <v>55.703000000000003</v>
      </c>
      <c r="L48" s="32">
        <v>638.73699999999997</v>
      </c>
    </row>
    <row r="49" spans="1:12" x14ac:dyDescent="0.25">
      <c r="A49" s="32" t="s">
        <v>186</v>
      </c>
      <c r="B49" s="32">
        <v>7.2229999999999999</v>
      </c>
      <c r="C49" s="32">
        <v>14.4</v>
      </c>
      <c r="D49" s="32">
        <v>14.4</v>
      </c>
      <c r="E49" s="32">
        <v>118.898</v>
      </c>
      <c r="F49" s="32">
        <v>1.728</v>
      </c>
      <c r="G49" s="32">
        <v>10.223000000000001</v>
      </c>
      <c r="H49" s="32">
        <v>152.542</v>
      </c>
      <c r="I49" s="32">
        <v>126.423</v>
      </c>
      <c r="J49" s="32">
        <v>15.288</v>
      </c>
      <c r="K49" s="32">
        <v>37.134999999999998</v>
      </c>
      <c r="L49" s="32">
        <v>445.83699999999999</v>
      </c>
    </row>
    <row r="50" spans="1:12" x14ac:dyDescent="0.25">
      <c r="A50" s="32" t="s">
        <v>187</v>
      </c>
      <c r="B50" s="32">
        <v>9.6310000000000002</v>
      </c>
      <c r="C50" s="32">
        <v>19.2</v>
      </c>
      <c r="D50" s="32">
        <v>19.2</v>
      </c>
      <c r="E50" s="32">
        <v>89.173000000000002</v>
      </c>
      <c r="F50" s="32">
        <v>1.296</v>
      </c>
      <c r="G50" s="32">
        <v>7.6669999999999998</v>
      </c>
      <c r="H50" s="32">
        <v>114.407</v>
      </c>
      <c r="I50" s="32">
        <v>94.816999999999993</v>
      </c>
      <c r="J50" s="32">
        <v>11.465999999999999</v>
      </c>
      <c r="K50" s="32">
        <v>27.850999999999999</v>
      </c>
      <c r="L50" s="32">
        <v>355.39100000000002</v>
      </c>
    </row>
    <row r="51" spans="1:12" x14ac:dyDescent="0.25">
      <c r="A51" s="32" t="s">
        <v>188</v>
      </c>
      <c r="B51" s="32">
        <v>12.038</v>
      </c>
      <c r="C51" s="32">
        <v>24</v>
      </c>
      <c r="D51" s="32">
        <v>24</v>
      </c>
      <c r="E51" s="32">
        <v>71.338999999999999</v>
      </c>
      <c r="F51" s="32">
        <v>1.0369999999999999</v>
      </c>
      <c r="G51" s="32">
        <v>6.1340000000000003</v>
      </c>
      <c r="H51" s="32">
        <v>91.525000000000006</v>
      </c>
      <c r="I51" s="32">
        <v>75.853999999999999</v>
      </c>
      <c r="J51" s="32">
        <v>9.173</v>
      </c>
      <c r="K51" s="32">
        <v>22.280999999999999</v>
      </c>
      <c r="L51" s="32">
        <v>305.92700000000002</v>
      </c>
    </row>
    <row r="52" spans="1:12" x14ac:dyDescent="0.25">
      <c r="A52" s="32" t="s">
        <v>189</v>
      </c>
      <c r="B52" s="32">
        <v>14.446</v>
      </c>
      <c r="C52" s="32">
        <v>28.8</v>
      </c>
      <c r="D52" s="32">
        <v>28.8</v>
      </c>
      <c r="E52" s="32">
        <v>59.448999999999998</v>
      </c>
      <c r="F52" s="32">
        <v>0.86399999999999999</v>
      </c>
      <c r="G52" s="32">
        <v>5.1120000000000001</v>
      </c>
      <c r="H52" s="32">
        <v>76.271000000000001</v>
      </c>
      <c r="I52" s="32">
        <v>63.210999999999999</v>
      </c>
      <c r="J52" s="32">
        <v>7.6440000000000001</v>
      </c>
      <c r="K52" s="32">
        <v>18.568000000000001</v>
      </c>
      <c r="L52" s="32">
        <v>276.95299999999997</v>
      </c>
    </row>
    <row r="53" spans="1:12" x14ac:dyDescent="0.25">
      <c r="A53" s="32" t="s">
        <v>190</v>
      </c>
      <c r="B53" s="32">
        <v>16.853999999999999</v>
      </c>
      <c r="C53" s="32">
        <v>33.6</v>
      </c>
      <c r="D53" s="32">
        <v>33.6</v>
      </c>
      <c r="E53" s="32">
        <v>50.956000000000003</v>
      </c>
      <c r="F53" s="32">
        <v>0.74099999999999999</v>
      </c>
      <c r="G53" s="32">
        <v>4.3810000000000002</v>
      </c>
      <c r="H53" s="32">
        <v>65.375</v>
      </c>
      <c r="I53" s="32">
        <v>54.180999999999997</v>
      </c>
      <c r="J53" s="32">
        <v>6.5519999999999996</v>
      </c>
      <c r="K53" s="32">
        <v>15.914999999999999</v>
      </c>
      <c r="L53" s="32">
        <v>259.68799999999999</v>
      </c>
    </row>
    <row r="54" spans="1:12" x14ac:dyDescent="0.25">
      <c r="A54" s="32" t="s">
        <v>191</v>
      </c>
      <c r="B54" s="32">
        <v>19.260999999999999</v>
      </c>
      <c r="C54" s="32">
        <v>38.4</v>
      </c>
      <c r="D54" s="32">
        <v>38.4</v>
      </c>
      <c r="E54" s="32">
        <v>44.587000000000003</v>
      </c>
      <c r="F54" s="32">
        <v>0.64800000000000002</v>
      </c>
      <c r="G54" s="32">
        <v>3.8340000000000001</v>
      </c>
      <c r="H54" s="32">
        <v>57.203000000000003</v>
      </c>
      <c r="I54" s="32">
        <v>47.408999999999999</v>
      </c>
      <c r="J54" s="32">
        <v>5.7329999999999997</v>
      </c>
      <c r="K54" s="32">
        <v>13.926</v>
      </c>
      <c r="L54" s="32">
        <v>249.74199999999999</v>
      </c>
    </row>
    <row r="55" spans="1:12" x14ac:dyDescent="0.25">
      <c r="A55" s="32" t="s">
        <v>192</v>
      </c>
      <c r="B55" s="32">
        <v>21.669</v>
      </c>
      <c r="C55" s="32">
        <v>43.2</v>
      </c>
      <c r="D55" s="32">
        <v>43.2</v>
      </c>
      <c r="E55" s="32">
        <v>39.633000000000003</v>
      </c>
      <c r="F55" s="32">
        <v>0.57599999999999996</v>
      </c>
      <c r="G55" s="32">
        <v>3.4079999999999999</v>
      </c>
      <c r="H55" s="32">
        <v>50.847000000000001</v>
      </c>
      <c r="I55" s="32">
        <v>42.140999999999998</v>
      </c>
      <c r="J55" s="32">
        <v>5.0960000000000001</v>
      </c>
      <c r="K55" s="32">
        <v>12.378</v>
      </c>
      <c r="L55" s="32">
        <v>244.67400000000001</v>
      </c>
    </row>
    <row r="56" spans="1:12" x14ac:dyDescent="0.25">
      <c r="A56" s="32" t="s">
        <v>172</v>
      </c>
      <c r="B56" s="32">
        <v>24.077000000000002</v>
      </c>
      <c r="C56" s="32">
        <v>48</v>
      </c>
      <c r="D56" s="32">
        <v>48</v>
      </c>
      <c r="E56" s="32">
        <v>35.668999999999997</v>
      </c>
      <c r="F56" s="32">
        <v>0.51800000000000002</v>
      </c>
      <c r="G56" s="32">
        <v>3.0670000000000002</v>
      </c>
      <c r="H56" s="32">
        <v>45.762999999999998</v>
      </c>
      <c r="I56" s="32">
        <v>37.927</v>
      </c>
      <c r="J56" s="32">
        <v>4.5860000000000003</v>
      </c>
      <c r="K56" s="32">
        <v>11.141</v>
      </c>
      <c r="L56" s="32">
        <v>243.02099999999999</v>
      </c>
    </row>
    <row r="57" spans="1:12" x14ac:dyDescent="0.25">
      <c r="A57" s="32" t="s">
        <v>173</v>
      </c>
      <c r="B57" s="32">
        <v>26.484000000000002</v>
      </c>
      <c r="C57" s="32">
        <v>52.8</v>
      </c>
      <c r="D57" s="32">
        <v>52.8</v>
      </c>
      <c r="E57" s="32">
        <v>32.427</v>
      </c>
      <c r="F57" s="32">
        <v>0.47099999999999997</v>
      </c>
      <c r="G57" s="32">
        <v>2.7879999999999998</v>
      </c>
      <c r="H57" s="32">
        <v>41.601999999999997</v>
      </c>
      <c r="I57" s="32">
        <v>34.478999999999999</v>
      </c>
      <c r="J57" s="32">
        <v>4.17</v>
      </c>
      <c r="K57" s="32">
        <v>10.128</v>
      </c>
      <c r="L57" s="32">
        <v>243.851</v>
      </c>
    </row>
    <row r="58" spans="1:12" x14ac:dyDescent="0.25">
      <c r="A58" s="32" t="s">
        <v>174</v>
      </c>
      <c r="B58" s="32">
        <v>28.891999999999999</v>
      </c>
      <c r="C58" s="32">
        <v>57.6</v>
      </c>
      <c r="D58" s="32">
        <v>57.6</v>
      </c>
      <c r="E58" s="32">
        <v>29.724</v>
      </c>
      <c r="F58" s="32">
        <v>0.432</v>
      </c>
      <c r="G58" s="32">
        <v>2.556</v>
      </c>
      <c r="H58" s="32">
        <v>38.136000000000003</v>
      </c>
      <c r="I58" s="32">
        <v>31.606000000000002</v>
      </c>
      <c r="J58" s="32">
        <v>3.8220000000000001</v>
      </c>
      <c r="K58" s="32">
        <v>9.2840000000000007</v>
      </c>
      <c r="L58" s="32">
        <v>246.54599999999999</v>
      </c>
    </row>
    <row r="59" spans="1:12" x14ac:dyDescent="0.25">
      <c r="A59" s="32" t="s">
        <v>175</v>
      </c>
      <c r="B59" s="32">
        <v>31.3</v>
      </c>
      <c r="C59" s="32">
        <v>62.4</v>
      </c>
      <c r="D59" s="32">
        <v>62.4</v>
      </c>
      <c r="E59" s="32">
        <v>27.437999999999999</v>
      </c>
      <c r="F59" s="32">
        <v>0.39900000000000002</v>
      </c>
      <c r="G59" s="32">
        <v>2.359</v>
      </c>
      <c r="H59" s="32">
        <v>35.201999999999998</v>
      </c>
      <c r="I59" s="32">
        <v>29.175000000000001</v>
      </c>
      <c r="J59" s="32">
        <v>3.528</v>
      </c>
      <c r="K59" s="32">
        <v>8.57</v>
      </c>
      <c r="L59" s="32">
        <v>250.673</v>
      </c>
    </row>
    <row r="60" spans="1:12" x14ac:dyDescent="0.25">
      <c r="A60" s="32" t="s">
        <v>176</v>
      </c>
      <c r="B60" s="32">
        <v>33.707999999999998</v>
      </c>
      <c r="C60" s="32">
        <v>67.2</v>
      </c>
      <c r="D60" s="32">
        <v>67.2</v>
      </c>
      <c r="E60" s="32">
        <v>25.478000000000002</v>
      </c>
      <c r="F60" s="32">
        <v>0.37</v>
      </c>
      <c r="G60" s="32">
        <v>2.1909999999999998</v>
      </c>
      <c r="H60" s="32">
        <v>32.688000000000002</v>
      </c>
      <c r="I60" s="32">
        <v>27.091000000000001</v>
      </c>
      <c r="J60" s="32">
        <v>3.2759999999999998</v>
      </c>
      <c r="K60" s="32">
        <v>7.9580000000000002</v>
      </c>
      <c r="L60" s="32">
        <v>255.92599999999999</v>
      </c>
    </row>
    <row r="61" spans="1:12" x14ac:dyDescent="0.25">
      <c r="A61" s="32" t="s">
        <v>177</v>
      </c>
      <c r="B61" s="32">
        <v>36.115000000000002</v>
      </c>
      <c r="C61" s="32">
        <v>72</v>
      </c>
      <c r="D61" s="32">
        <v>72</v>
      </c>
      <c r="E61" s="32">
        <v>23.78</v>
      </c>
      <c r="F61" s="32">
        <v>0.34599999999999997</v>
      </c>
      <c r="G61" s="32">
        <v>2.0449999999999999</v>
      </c>
      <c r="H61" s="32">
        <v>30.507999999999999</v>
      </c>
      <c r="I61" s="32">
        <v>25.285</v>
      </c>
      <c r="J61" s="32">
        <v>3.0579999999999998</v>
      </c>
      <c r="K61" s="32">
        <v>7.4269999999999996</v>
      </c>
      <c r="L61" s="32">
        <v>262.07900000000001</v>
      </c>
    </row>
    <row r="62" spans="1:12" x14ac:dyDescent="0.25">
      <c r="A62" s="32" t="s">
        <v>178</v>
      </c>
      <c r="B62" s="32">
        <v>38.523000000000003</v>
      </c>
      <c r="C62" s="32">
        <v>76.8</v>
      </c>
      <c r="D62" s="32">
        <v>76.8</v>
      </c>
      <c r="E62" s="32">
        <v>22.292999999999999</v>
      </c>
      <c r="F62" s="32">
        <v>0.32400000000000001</v>
      </c>
      <c r="G62" s="32">
        <v>1.917</v>
      </c>
      <c r="H62" s="32">
        <v>28.602</v>
      </c>
      <c r="I62" s="32">
        <v>23.704000000000001</v>
      </c>
      <c r="J62" s="32">
        <v>2.867</v>
      </c>
      <c r="K62" s="32">
        <v>6.9630000000000001</v>
      </c>
      <c r="L62" s="32">
        <v>268.96300000000002</v>
      </c>
    </row>
    <row r="63" spans="1:12" x14ac:dyDescent="0.25">
      <c r="A63" s="32" t="s">
        <v>179</v>
      </c>
      <c r="B63" s="32">
        <v>40.930999999999997</v>
      </c>
      <c r="C63" s="32">
        <v>81.599999999999994</v>
      </c>
      <c r="D63" s="32">
        <v>81.599999999999994</v>
      </c>
      <c r="E63" s="32">
        <v>20.981999999999999</v>
      </c>
      <c r="F63" s="32">
        <v>0.30499999999999999</v>
      </c>
      <c r="G63" s="32">
        <v>1.804</v>
      </c>
      <c r="H63" s="32">
        <v>26.919</v>
      </c>
      <c r="I63" s="32">
        <v>22.31</v>
      </c>
      <c r="J63" s="32">
        <v>2.698</v>
      </c>
      <c r="K63" s="32">
        <v>6.5529999999999999</v>
      </c>
      <c r="L63" s="32">
        <v>276.45100000000002</v>
      </c>
    </row>
    <row r="64" spans="1:12" x14ac:dyDescent="0.25">
      <c r="A64" s="32" t="s">
        <v>180</v>
      </c>
      <c r="B64" s="32">
        <v>43.338000000000001</v>
      </c>
      <c r="C64" s="32">
        <v>86.4</v>
      </c>
      <c r="D64" s="32">
        <v>86.4</v>
      </c>
      <c r="E64" s="32">
        <v>19.815999999999999</v>
      </c>
      <c r="F64" s="32">
        <v>0.28799999999999998</v>
      </c>
      <c r="G64" s="32">
        <v>1.704</v>
      </c>
      <c r="H64" s="32">
        <v>25.423999999999999</v>
      </c>
      <c r="I64" s="32">
        <v>21.07</v>
      </c>
      <c r="J64" s="32">
        <v>2.548</v>
      </c>
      <c r="K64" s="32">
        <v>6.1890000000000001</v>
      </c>
      <c r="L64" s="32">
        <v>284.44</v>
      </c>
    </row>
    <row r="65" spans="1:12" x14ac:dyDescent="0.25">
      <c r="A65" s="32" t="s">
        <v>181</v>
      </c>
      <c r="B65" s="32">
        <v>45.746000000000002</v>
      </c>
      <c r="C65" s="32">
        <v>91.2</v>
      </c>
      <c r="D65" s="32">
        <v>91.2</v>
      </c>
      <c r="E65" s="32">
        <v>18.773</v>
      </c>
      <c r="F65" s="32">
        <v>0.27300000000000002</v>
      </c>
      <c r="G65" s="32">
        <v>1.6140000000000001</v>
      </c>
      <c r="H65" s="32">
        <v>24.085999999999999</v>
      </c>
      <c r="I65" s="32">
        <v>19.962</v>
      </c>
      <c r="J65" s="32">
        <v>2.4140000000000001</v>
      </c>
      <c r="K65" s="32">
        <v>5.8630000000000004</v>
      </c>
      <c r="L65" s="32">
        <v>292.85399999999998</v>
      </c>
    </row>
    <row r="66" spans="1:12" x14ac:dyDescent="0.25">
      <c r="A66" s="32" t="s">
        <v>182</v>
      </c>
      <c r="B66" s="32">
        <v>48.154000000000003</v>
      </c>
      <c r="C66" s="32">
        <v>96</v>
      </c>
      <c r="D66" s="32">
        <v>96</v>
      </c>
      <c r="E66" s="32">
        <v>17.835000000000001</v>
      </c>
      <c r="F66" s="32">
        <v>0.25900000000000001</v>
      </c>
      <c r="G66" s="32">
        <v>1.5329999999999999</v>
      </c>
      <c r="H66" s="32">
        <v>22.881</v>
      </c>
      <c r="I66" s="32">
        <v>18.963000000000001</v>
      </c>
      <c r="J66" s="32">
        <v>2.2930000000000001</v>
      </c>
      <c r="K66" s="32">
        <v>5.57</v>
      </c>
      <c r="L66" s="32">
        <v>301.625</v>
      </c>
    </row>
    <row r="67" spans="1:12" x14ac:dyDescent="0.25">
      <c r="A67" s="32" t="s">
        <v>183</v>
      </c>
      <c r="B67" s="32">
        <v>52.969000000000001</v>
      </c>
      <c r="C67" s="32">
        <v>105.6</v>
      </c>
      <c r="D67" s="32">
        <v>105.6</v>
      </c>
      <c r="E67" s="32">
        <v>16.213000000000001</v>
      </c>
      <c r="F67" s="32">
        <v>0.23599999999999999</v>
      </c>
      <c r="G67" s="32">
        <v>1.3939999999999999</v>
      </c>
      <c r="H67" s="32">
        <v>20.800999999999998</v>
      </c>
      <c r="I67" s="32">
        <v>17.239000000000001</v>
      </c>
      <c r="J67" s="32">
        <v>2.085</v>
      </c>
      <c r="K67" s="32">
        <v>5.0640000000000001</v>
      </c>
      <c r="L67" s="32">
        <v>320.05200000000002</v>
      </c>
    </row>
    <row r="68" spans="1:12" x14ac:dyDescent="0.25">
      <c r="B68" s="40" t="s">
        <v>303</v>
      </c>
      <c r="C68" s="41"/>
      <c r="D68" s="41"/>
      <c r="E68" s="41"/>
      <c r="F68" s="41"/>
      <c r="G68" s="41"/>
      <c r="H68" s="41"/>
      <c r="I68" s="41"/>
      <c r="J68" s="41"/>
      <c r="K68" s="41"/>
      <c r="L68" s="41"/>
    </row>
    <row r="69" spans="1:12" x14ac:dyDescent="0.25">
      <c r="A69" s="32" t="s">
        <v>205</v>
      </c>
      <c r="B69" s="32">
        <v>2.4079999999999999</v>
      </c>
      <c r="C69" s="32">
        <v>3.84</v>
      </c>
      <c r="D69" s="32">
        <v>3.84</v>
      </c>
      <c r="E69" s="32">
        <v>285.35500000000002</v>
      </c>
      <c r="F69" s="32">
        <v>5.1840000000000002</v>
      </c>
      <c r="G69" s="32">
        <v>30.67</v>
      </c>
      <c r="H69" s="32">
        <v>457.62700000000001</v>
      </c>
      <c r="I69" s="32">
        <v>379.26900000000001</v>
      </c>
      <c r="J69" s="32">
        <v>45.865000000000002</v>
      </c>
      <c r="K69" s="32">
        <v>111.40600000000001</v>
      </c>
      <c r="L69" s="32">
        <v>1168.193</v>
      </c>
    </row>
    <row r="70" spans="1:12" x14ac:dyDescent="0.25">
      <c r="A70" s="32" t="s">
        <v>206</v>
      </c>
      <c r="B70" s="32">
        <v>4.8150000000000004</v>
      </c>
      <c r="C70" s="32">
        <v>7.68</v>
      </c>
      <c r="D70" s="32">
        <v>7.68</v>
      </c>
      <c r="E70" s="32">
        <v>142.67699999999999</v>
      </c>
      <c r="F70" s="32">
        <v>2.5920000000000001</v>
      </c>
      <c r="G70" s="32">
        <v>15.335000000000001</v>
      </c>
      <c r="H70" s="32">
        <v>228.81399999999999</v>
      </c>
      <c r="I70" s="32">
        <v>189.63399999999999</v>
      </c>
      <c r="J70" s="32">
        <v>22.931999999999999</v>
      </c>
      <c r="K70" s="32">
        <v>55.703000000000003</v>
      </c>
      <c r="L70" s="32">
        <v>599.22699999999998</v>
      </c>
    </row>
    <row r="71" spans="1:12" x14ac:dyDescent="0.25">
      <c r="A71" s="32" t="s">
        <v>207</v>
      </c>
      <c r="B71" s="32">
        <v>7.2229999999999999</v>
      </c>
      <c r="C71" s="32">
        <v>11.52</v>
      </c>
      <c r="D71" s="32">
        <v>11.52</v>
      </c>
      <c r="E71" s="32">
        <v>95.117999999999995</v>
      </c>
      <c r="F71" s="32">
        <v>1.728</v>
      </c>
      <c r="G71" s="32">
        <v>10.223000000000001</v>
      </c>
      <c r="H71" s="32">
        <v>152.542</v>
      </c>
      <c r="I71" s="32">
        <v>126.423</v>
      </c>
      <c r="J71" s="32">
        <v>15.288</v>
      </c>
      <c r="K71" s="32">
        <v>37.134999999999998</v>
      </c>
      <c r="L71" s="32">
        <v>416.29700000000003</v>
      </c>
    </row>
    <row r="72" spans="1:12" x14ac:dyDescent="0.25">
      <c r="A72" s="32" t="s">
        <v>208</v>
      </c>
      <c r="B72" s="32">
        <v>9.6310000000000002</v>
      </c>
      <c r="C72" s="32">
        <v>15.36</v>
      </c>
      <c r="D72" s="32">
        <v>15.36</v>
      </c>
      <c r="E72" s="32">
        <v>71.338999999999999</v>
      </c>
      <c r="F72" s="32">
        <v>1.296</v>
      </c>
      <c r="G72" s="32">
        <v>7.6669999999999998</v>
      </c>
      <c r="H72" s="32">
        <v>114.407</v>
      </c>
      <c r="I72" s="32">
        <v>94.816999999999993</v>
      </c>
      <c r="J72" s="32">
        <v>11.465999999999999</v>
      </c>
      <c r="K72" s="32">
        <v>27.850999999999999</v>
      </c>
      <c r="L72" s="32">
        <v>329.87700000000001</v>
      </c>
    </row>
    <row r="73" spans="1:12" x14ac:dyDescent="0.25">
      <c r="A73" s="32" t="s">
        <v>209</v>
      </c>
      <c r="B73" s="32">
        <v>12.038</v>
      </c>
      <c r="C73" s="32">
        <v>19.2</v>
      </c>
      <c r="D73" s="32">
        <v>19.2</v>
      </c>
      <c r="E73" s="32">
        <v>57.070999999999998</v>
      </c>
      <c r="F73" s="32">
        <v>1.0369999999999999</v>
      </c>
      <c r="G73" s="32">
        <v>6.1340000000000003</v>
      </c>
      <c r="H73" s="32">
        <v>91.525000000000006</v>
      </c>
      <c r="I73" s="32">
        <v>75.853999999999999</v>
      </c>
      <c r="J73" s="32">
        <v>9.173</v>
      </c>
      <c r="K73" s="32">
        <v>22.280999999999999</v>
      </c>
      <c r="L73" s="32">
        <v>282.05900000000003</v>
      </c>
    </row>
    <row r="74" spans="1:12" x14ac:dyDescent="0.25">
      <c r="A74" s="32" t="s">
        <v>210</v>
      </c>
      <c r="B74" s="32">
        <v>14.446</v>
      </c>
      <c r="C74" s="32">
        <v>23.04</v>
      </c>
      <c r="D74" s="32">
        <v>23.04</v>
      </c>
      <c r="E74" s="32">
        <v>47.558999999999997</v>
      </c>
      <c r="F74" s="32">
        <v>0.86399999999999999</v>
      </c>
      <c r="G74" s="32">
        <v>5.1120000000000001</v>
      </c>
      <c r="H74" s="32">
        <v>76.271000000000001</v>
      </c>
      <c r="I74" s="32">
        <v>63.210999999999999</v>
      </c>
      <c r="J74" s="32">
        <v>7.6440000000000001</v>
      </c>
      <c r="K74" s="32">
        <v>18.568000000000001</v>
      </c>
      <c r="L74" s="32">
        <v>253.54300000000001</v>
      </c>
    </row>
    <row r="75" spans="1:12" x14ac:dyDescent="0.25">
      <c r="A75" s="32" t="s">
        <v>211</v>
      </c>
      <c r="B75" s="32">
        <v>16.853999999999999</v>
      </c>
      <c r="C75" s="32">
        <v>26.88</v>
      </c>
      <c r="D75" s="32">
        <v>26.88</v>
      </c>
      <c r="E75" s="32">
        <v>40.765000000000001</v>
      </c>
      <c r="F75" s="32">
        <v>0.74099999999999999</v>
      </c>
      <c r="G75" s="32">
        <v>4.3810000000000002</v>
      </c>
      <c r="H75" s="32">
        <v>65.375</v>
      </c>
      <c r="I75" s="32">
        <v>54.180999999999997</v>
      </c>
      <c r="J75" s="32">
        <v>6.5519999999999996</v>
      </c>
      <c r="K75" s="32">
        <v>15.914999999999999</v>
      </c>
      <c r="L75" s="32">
        <v>236.05699999999999</v>
      </c>
    </row>
    <row r="76" spans="1:12" x14ac:dyDescent="0.25">
      <c r="A76" s="32" t="s">
        <v>212</v>
      </c>
      <c r="B76" s="32">
        <v>19.260999999999999</v>
      </c>
      <c r="C76" s="32">
        <v>30.72</v>
      </c>
      <c r="D76" s="32">
        <v>30.72</v>
      </c>
      <c r="E76" s="32">
        <v>35.668999999999997</v>
      </c>
      <c r="F76" s="32">
        <v>0.64800000000000002</v>
      </c>
      <c r="G76" s="32">
        <v>3.8340000000000001</v>
      </c>
      <c r="H76" s="32">
        <v>57.203000000000003</v>
      </c>
      <c r="I76" s="32">
        <v>47.408999999999999</v>
      </c>
      <c r="J76" s="32">
        <v>5.7329999999999997</v>
      </c>
      <c r="K76" s="32">
        <v>13.926</v>
      </c>
      <c r="L76" s="32">
        <v>225.464</v>
      </c>
    </row>
    <row r="77" spans="1:12" x14ac:dyDescent="0.25">
      <c r="A77" s="32" t="s">
        <v>213</v>
      </c>
      <c r="B77" s="32">
        <v>21.669</v>
      </c>
      <c r="C77" s="32">
        <v>34.56</v>
      </c>
      <c r="D77" s="32">
        <v>34.56</v>
      </c>
      <c r="E77" s="32">
        <v>31.706</v>
      </c>
      <c r="F77" s="32">
        <v>0.57599999999999996</v>
      </c>
      <c r="G77" s="32">
        <v>3.4079999999999999</v>
      </c>
      <c r="H77" s="32">
        <v>50.847000000000001</v>
      </c>
      <c r="I77" s="32">
        <v>42.140999999999998</v>
      </c>
      <c r="J77" s="32">
        <v>5.0960000000000001</v>
      </c>
      <c r="K77" s="32">
        <v>12.378</v>
      </c>
      <c r="L77" s="32">
        <v>219.46700000000001</v>
      </c>
    </row>
    <row r="78" spans="1:12" x14ac:dyDescent="0.25">
      <c r="A78" s="32" t="s">
        <v>193</v>
      </c>
      <c r="B78" s="32">
        <v>24.077000000000002</v>
      </c>
      <c r="C78" s="32">
        <v>38.4</v>
      </c>
      <c r="D78" s="32">
        <v>38.4</v>
      </c>
      <c r="E78" s="32">
        <v>28.535</v>
      </c>
      <c r="F78" s="32">
        <v>0.51800000000000002</v>
      </c>
      <c r="G78" s="32">
        <v>3.0670000000000002</v>
      </c>
      <c r="H78" s="32">
        <v>45.762999999999998</v>
      </c>
      <c r="I78" s="32">
        <v>37.927</v>
      </c>
      <c r="J78" s="32">
        <v>4.5860000000000003</v>
      </c>
      <c r="K78" s="32">
        <v>11.141</v>
      </c>
      <c r="L78" s="32">
        <v>216.68700000000001</v>
      </c>
    </row>
    <row r="79" spans="1:12" x14ac:dyDescent="0.25">
      <c r="A79" s="32" t="s">
        <v>194</v>
      </c>
      <c r="B79" s="32">
        <v>26.484000000000002</v>
      </c>
      <c r="C79" s="32">
        <v>42.24</v>
      </c>
      <c r="D79" s="32">
        <v>42.24</v>
      </c>
      <c r="E79" s="32">
        <v>25.940999999999999</v>
      </c>
      <c r="F79" s="32">
        <v>0.47099999999999997</v>
      </c>
      <c r="G79" s="32">
        <v>2.7879999999999998</v>
      </c>
      <c r="H79" s="32">
        <v>41.601999999999997</v>
      </c>
      <c r="I79" s="32">
        <v>34.478999999999999</v>
      </c>
      <c r="J79" s="32">
        <v>4.17</v>
      </c>
      <c r="K79" s="32">
        <v>10.128</v>
      </c>
      <c r="L79" s="32">
        <v>216.245</v>
      </c>
    </row>
    <row r="80" spans="1:12" x14ac:dyDescent="0.25">
      <c r="A80" s="32" t="s">
        <v>195</v>
      </c>
      <c r="B80" s="32">
        <v>28.891999999999999</v>
      </c>
      <c r="C80" s="32">
        <v>46.08</v>
      </c>
      <c r="D80" s="32">
        <v>46.08</v>
      </c>
      <c r="E80" s="32">
        <v>23.78</v>
      </c>
      <c r="F80" s="32">
        <v>0.432</v>
      </c>
      <c r="G80" s="32">
        <v>2.556</v>
      </c>
      <c r="H80" s="32">
        <v>38.136000000000003</v>
      </c>
      <c r="I80" s="32">
        <v>31.606000000000002</v>
      </c>
      <c r="J80" s="32">
        <v>3.8220000000000001</v>
      </c>
      <c r="K80" s="32">
        <v>9.2840000000000007</v>
      </c>
      <c r="L80" s="32">
        <v>217.56200000000001</v>
      </c>
    </row>
    <row r="81" spans="1:12" x14ac:dyDescent="0.25">
      <c r="A81" s="32" t="s">
        <v>196</v>
      </c>
      <c r="B81" s="32">
        <v>31.3</v>
      </c>
      <c r="C81" s="32">
        <v>49.92</v>
      </c>
      <c r="D81" s="32">
        <v>49.92</v>
      </c>
      <c r="E81" s="32">
        <v>21.95</v>
      </c>
      <c r="F81" s="32">
        <v>0.39900000000000002</v>
      </c>
      <c r="G81" s="32">
        <v>2.359</v>
      </c>
      <c r="H81" s="32">
        <v>35.201999999999998</v>
      </c>
      <c r="I81" s="32">
        <v>29.175000000000001</v>
      </c>
      <c r="J81" s="32">
        <v>3.528</v>
      </c>
      <c r="K81" s="32">
        <v>8.57</v>
      </c>
      <c r="L81" s="32">
        <v>220.22499999999999</v>
      </c>
    </row>
    <row r="82" spans="1:12" x14ac:dyDescent="0.25">
      <c r="A82" s="32" t="s">
        <v>197</v>
      </c>
      <c r="B82" s="32">
        <v>33.707999999999998</v>
      </c>
      <c r="C82" s="32">
        <v>53.76</v>
      </c>
      <c r="D82" s="32">
        <v>53.76</v>
      </c>
      <c r="E82" s="32">
        <v>20.382000000000001</v>
      </c>
      <c r="F82" s="32">
        <v>0.37</v>
      </c>
      <c r="G82" s="32">
        <v>2.1909999999999998</v>
      </c>
      <c r="H82" s="32">
        <v>32.688000000000002</v>
      </c>
      <c r="I82" s="32">
        <v>27.091000000000001</v>
      </c>
      <c r="J82" s="32">
        <v>3.2759999999999998</v>
      </c>
      <c r="K82" s="32">
        <v>7.9580000000000002</v>
      </c>
      <c r="L82" s="32">
        <v>223.95</v>
      </c>
    </row>
    <row r="83" spans="1:12" x14ac:dyDescent="0.25">
      <c r="A83" s="32" t="s">
        <v>198</v>
      </c>
      <c r="B83" s="32">
        <v>36.115000000000002</v>
      </c>
      <c r="C83" s="32">
        <v>57.6</v>
      </c>
      <c r="D83" s="32">
        <v>57.6</v>
      </c>
      <c r="E83" s="32">
        <v>19.024000000000001</v>
      </c>
      <c r="F83" s="32">
        <v>0.34599999999999997</v>
      </c>
      <c r="G83" s="32">
        <v>2.0449999999999999</v>
      </c>
      <c r="H83" s="32">
        <v>30.507999999999999</v>
      </c>
      <c r="I83" s="32">
        <v>25.285</v>
      </c>
      <c r="J83" s="32">
        <v>3.0579999999999998</v>
      </c>
      <c r="K83" s="32">
        <v>7.4269999999999996</v>
      </c>
      <c r="L83" s="32">
        <v>228.523</v>
      </c>
    </row>
    <row r="84" spans="1:12" x14ac:dyDescent="0.25">
      <c r="A84" s="32" t="s">
        <v>199</v>
      </c>
      <c r="B84" s="32">
        <v>38.523000000000003</v>
      </c>
      <c r="C84" s="32">
        <v>61.44</v>
      </c>
      <c r="D84" s="32">
        <v>61.44</v>
      </c>
      <c r="E84" s="32">
        <v>17.835000000000001</v>
      </c>
      <c r="F84" s="32">
        <v>0.32400000000000001</v>
      </c>
      <c r="G84" s="32">
        <v>1.917</v>
      </c>
      <c r="H84" s="32">
        <v>28.602</v>
      </c>
      <c r="I84" s="32">
        <v>23.704000000000001</v>
      </c>
      <c r="J84" s="32">
        <v>2.867</v>
      </c>
      <c r="K84" s="32">
        <v>6.9630000000000001</v>
      </c>
      <c r="L84" s="32">
        <v>233.785</v>
      </c>
    </row>
    <row r="85" spans="1:12" x14ac:dyDescent="0.25">
      <c r="A85" s="32" t="s">
        <v>200</v>
      </c>
      <c r="B85" s="32">
        <v>40.930999999999997</v>
      </c>
      <c r="C85" s="32">
        <v>65.28</v>
      </c>
      <c r="D85" s="32">
        <v>65.28</v>
      </c>
      <c r="E85" s="32">
        <v>16.786000000000001</v>
      </c>
      <c r="F85" s="32">
        <v>0.30499999999999999</v>
      </c>
      <c r="G85" s="32">
        <v>1.804</v>
      </c>
      <c r="H85" s="32">
        <v>26.919</v>
      </c>
      <c r="I85" s="32">
        <v>22.31</v>
      </c>
      <c r="J85" s="32">
        <v>2.698</v>
      </c>
      <c r="K85" s="32">
        <v>6.5529999999999999</v>
      </c>
      <c r="L85" s="32">
        <v>239.61500000000001</v>
      </c>
    </row>
    <row r="86" spans="1:12" x14ac:dyDescent="0.25">
      <c r="A86" s="32" t="s">
        <v>201</v>
      </c>
      <c r="B86" s="32">
        <v>43.338000000000001</v>
      </c>
      <c r="C86" s="32">
        <v>69.12</v>
      </c>
      <c r="D86" s="32">
        <v>69.12</v>
      </c>
      <c r="E86" s="32">
        <v>15.853</v>
      </c>
      <c r="F86" s="32">
        <v>0.28799999999999998</v>
      </c>
      <c r="G86" s="32">
        <v>1.704</v>
      </c>
      <c r="H86" s="32">
        <v>25.423999999999999</v>
      </c>
      <c r="I86" s="32">
        <v>21.07</v>
      </c>
      <c r="J86" s="32">
        <v>2.548</v>
      </c>
      <c r="K86" s="32">
        <v>6.1890000000000001</v>
      </c>
      <c r="L86" s="32">
        <v>245.917</v>
      </c>
    </row>
    <row r="87" spans="1:12" x14ac:dyDescent="0.25">
      <c r="A87" s="32" t="s">
        <v>202</v>
      </c>
      <c r="B87" s="32">
        <v>45.746000000000002</v>
      </c>
      <c r="C87" s="32">
        <v>72.959999999999994</v>
      </c>
      <c r="D87" s="32">
        <v>72.959999999999994</v>
      </c>
      <c r="E87" s="32">
        <v>15.019</v>
      </c>
      <c r="F87" s="32">
        <v>0.27300000000000002</v>
      </c>
      <c r="G87" s="32">
        <v>1.6140000000000001</v>
      </c>
      <c r="H87" s="32">
        <v>24.085999999999999</v>
      </c>
      <c r="I87" s="32">
        <v>19.962</v>
      </c>
      <c r="J87" s="32">
        <v>2.4140000000000001</v>
      </c>
      <c r="K87" s="32">
        <v>5.8630000000000004</v>
      </c>
      <c r="L87" s="32">
        <v>252.62</v>
      </c>
    </row>
    <row r="88" spans="1:12" x14ac:dyDescent="0.25">
      <c r="A88" s="32" t="s">
        <v>203</v>
      </c>
      <c r="B88" s="32">
        <v>48.154000000000003</v>
      </c>
      <c r="C88" s="32">
        <v>76.8</v>
      </c>
      <c r="D88" s="32">
        <v>76.8</v>
      </c>
      <c r="E88" s="32">
        <v>14.268000000000001</v>
      </c>
      <c r="F88" s="32">
        <v>0.25900000000000001</v>
      </c>
      <c r="G88" s="32">
        <v>1.5329999999999999</v>
      </c>
      <c r="H88" s="32">
        <v>22.881</v>
      </c>
      <c r="I88" s="32">
        <v>18.963000000000001</v>
      </c>
      <c r="J88" s="32">
        <v>2.2930000000000001</v>
      </c>
      <c r="K88" s="32">
        <v>5.57</v>
      </c>
      <c r="L88" s="32">
        <v>259.65800000000002</v>
      </c>
    </row>
    <row r="89" spans="1:12" x14ac:dyDescent="0.25">
      <c r="A89" s="32" t="s">
        <v>204</v>
      </c>
      <c r="B89" s="32">
        <v>52.969000000000001</v>
      </c>
      <c r="C89" s="32">
        <v>84.48</v>
      </c>
      <c r="D89" s="32">
        <v>84.48</v>
      </c>
      <c r="E89" s="32">
        <v>12.971</v>
      </c>
      <c r="F89" s="32">
        <v>0.23599999999999999</v>
      </c>
      <c r="G89" s="32">
        <v>1.3939999999999999</v>
      </c>
      <c r="H89" s="32">
        <v>20.800999999999998</v>
      </c>
      <c r="I89" s="32">
        <v>17.239000000000001</v>
      </c>
      <c r="J89" s="32">
        <v>2.085</v>
      </c>
      <c r="K89" s="32">
        <v>5.0640000000000001</v>
      </c>
      <c r="L89" s="32">
        <v>274.57</v>
      </c>
    </row>
    <row r="90" spans="1:12" x14ac:dyDescent="0.25">
      <c r="B90" s="40" t="s">
        <v>302</v>
      </c>
      <c r="C90" s="41"/>
      <c r="D90" s="41"/>
      <c r="E90" s="41"/>
      <c r="F90" s="41"/>
      <c r="G90" s="41"/>
      <c r="H90" s="41"/>
      <c r="I90" s="41"/>
      <c r="J90" s="41"/>
      <c r="K90" s="41"/>
      <c r="L90" s="41"/>
    </row>
    <row r="91" spans="1:12" x14ac:dyDescent="0.25">
      <c r="A91" s="32" t="s">
        <v>226</v>
      </c>
      <c r="B91" s="32">
        <v>2.4079999999999999</v>
      </c>
      <c r="C91" s="32">
        <v>12.805999999999999</v>
      </c>
      <c r="D91" s="32">
        <v>12.805999999999999</v>
      </c>
      <c r="E91" s="32">
        <v>951.65800000000002</v>
      </c>
      <c r="F91" s="32">
        <v>5.1840000000000002</v>
      </c>
      <c r="G91" s="32">
        <v>30.67</v>
      </c>
      <c r="H91" s="32">
        <v>457.62700000000001</v>
      </c>
      <c r="I91" s="32">
        <v>379.26900000000001</v>
      </c>
      <c r="J91" s="32">
        <v>45.865000000000002</v>
      </c>
      <c r="K91" s="32">
        <v>111.40600000000001</v>
      </c>
      <c r="L91" s="32">
        <v>1852.4280000000001</v>
      </c>
    </row>
    <row r="92" spans="1:12" x14ac:dyDescent="0.25">
      <c r="A92" s="32" t="s">
        <v>227</v>
      </c>
      <c r="B92" s="32">
        <v>4.8150000000000004</v>
      </c>
      <c r="C92" s="32">
        <v>25.613</v>
      </c>
      <c r="D92" s="32">
        <v>25.613</v>
      </c>
      <c r="E92" s="32">
        <v>475.82900000000001</v>
      </c>
      <c r="F92" s="32">
        <v>2.5920000000000001</v>
      </c>
      <c r="G92" s="32">
        <v>15.335000000000001</v>
      </c>
      <c r="H92" s="32">
        <v>228.81399999999999</v>
      </c>
      <c r="I92" s="32">
        <v>189.63399999999999</v>
      </c>
      <c r="J92" s="32">
        <v>22.931999999999999</v>
      </c>
      <c r="K92" s="32">
        <v>55.703000000000003</v>
      </c>
      <c r="L92" s="32">
        <v>968.245</v>
      </c>
    </row>
    <row r="93" spans="1:12" x14ac:dyDescent="0.25">
      <c r="A93" s="32" t="s">
        <v>228</v>
      </c>
      <c r="B93" s="32">
        <v>7.2229999999999999</v>
      </c>
      <c r="C93" s="32">
        <v>38.418999999999997</v>
      </c>
      <c r="D93" s="32">
        <v>38.418999999999997</v>
      </c>
      <c r="E93" s="32">
        <v>317.21899999999999</v>
      </c>
      <c r="F93" s="32">
        <v>1.728</v>
      </c>
      <c r="G93" s="32">
        <v>10.223000000000001</v>
      </c>
      <c r="H93" s="32">
        <v>152.542</v>
      </c>
      <c r="I93" s="32">
        <v>126.423</v>
      </c>
      <c r="J93" s="32">
        <v>15.288</v>
      </c>
      <c r="K93" s="32">
        <v>37.134999999999998</v>
      </c>
      <c r="L93" s="32">
        <v>692.19600000000003</v>
      </c>
    </row>
    <row r="94" spans="1:12" x14ac:dyDescent="0.25">
      <c r="A94" s="32" t="s">
        <v>229</v>
      </c>
      <c r="B94" s="32">
        <v>9.6310000000000002</v>
      </c>
      <c r="C94" s="32">
        <v>51.225999999999999</v>
      </c>
      <c r="D94" s="32">
        <v>51.225999999999999</v>
      </c>
      <c r="E94" s="32">
        <v>237.91399999999999</v>
      </c>
      <c r="F94" s="32">
        <v>1.296</v>
      </c>
      <c r="G94" s="32">
        <v>7.6669999999999998</v>
      </c>
      <c r="H94" s="32">
        <v>114.407</v>
      </c>
      <c r="I94" s="32">
        <v>94.816999999999993</v>
      </c>
      <c r="J94" s="32">
        <v>11.465999999999999</v>
      </c>
      <c r="K94" s="32">
        <v>27.850999999999999</v>
      </c>
      <c r="L94" s="32">
        <v>568.18399999999997</v>
      </c>
    </row>
    <row r="95" spans="1:12" x14ac:dyDescent="0.25">
      <c r="A95" s="32" t="s">
        <v>230</v>
      </c>
      <c r="B95" s="32">
        <v>12.038</v>
      </c>
      <c r="C95" s="32">
        <v>64.031999999999996</v>
      </c>
      <c r="D95" s="32">
        <v>64.031999999999996</v>
      </c>
      <c r="E95" s="32">
        <v>190.33199999999999</v>
      </c>
      <c r="F95" s="32">
        <v>1.0369999999999999</v>
      </c>
      <c r="G95" s="32">
        <v>6.1340000000000003</v>
      </c>
      <c r="H95" s="32">
        <v>91.525000000000006</v>
      </c>
      <c r="I95" s="32">
        <v>75.853999999999999</v>
      </c>
      <c r="J95" s="32">
        <v>9.173</v>
      </c>
      <c r="K95" s="32">
        <v>22.280999999999999</v>
      </c>
      <c r="L95" s="32">
        <v>504.98399999999998</v>
      </c>
    </row>
    <row r="96" spans="1:12" x14ac:dyDescent="0.25">
      <c r="A96" s="32" t="s">
        <v>231</v>
      </c>
      <c r="B96" s="32">
        <v>14.446</v>
      </c>
      <c r="C96" s="32">
        <v>76.837999999999994</v>
      </c>
      <c r="D96" s="32">
        <v>76.837999999999994</v>
      </c>
      <c r="E96" s="32">
        <v>158.61000000000001</v>
      </c>
      <c r="F96" s="32">
        <v>0.86399999999999999</v>
      </c>
      <c r="G96" s="32">
        <v>5.1120000000000001</v>
      </c>
      <c r="H96" s="32">
        <v>76.271000000000001</v>
      </c>
      <c r="I96" s="32">
        <v>63.210999999999999</v>
      </c>
      <c r="J96" s="32">
        <v>7.6440000000000001</v>
      </c>
      <c r="K96" s="32">
        <v>18.568000000000001</v>
      </c>
      <c r="L96" s="32">
        <v>472.19</v>
      </c>
    </row>
    <row r="97" spans="1:12" x14ac:dyDescent="0.25">
      <c r="A97" s="32" t="s">
        <v>232</v>
      </c>
      <c r="B97" s="32">
        <v>16.853999999999999</v>
      </c>
      <c r="C97" s="32">
        <v>89.644999999999996</v>
      </c>
      <c r="D97" s="32">
        <v>89.644999999999996</v>
      </c>
      <c r="E97" s="32">
        <v>135.95099999999999</v>
      </c>
      <c r="F97" s="32">
        <v>0.74099999999999999</v>
      </c>
      <c r="G97" s="32">
        <v>4.3810000000000002</v>
      </c>
      <c r="H97" s="32">
        <v>65.375</v>
      </c>
      <c r="I97" s="32">
        <v>54.180999999999997</v>
      </c>
      <c r="J97" s="32">
        <v>6.5519999999999996</v>
      </c>
      <c r="K97" s="32">
        <v>15.914999999999999</v>
      </c>
      <c r="L97" s="32">
        <v>456.77300000000002</v>
      </c>
    </row>
    <row r="98" spans="1:12" x14ac:dyDescent="0.25">
      <c r="A98" s="32" t="s">
        <v>233</v>
      </c>
      <c r="B98" s="32">
        <v>19.260999999999999</v>
      </c>
      <c r="C98" s="32">
        <v>102.45099999999999</v>
      </c>
      <c r="D98" s="32">
        <v>102.45099999999999</v>
      </c>
      <c r="E98" s="32">
        <v>118.95699999999999</v>
      </c>
      <c r="F98" s="32">
        <v>0.64800000000000002</v>
      </c>
      <c r="G98" s="32">
        <v>3.8340000000000001</v>
      </c>
      <c r="H98" s="32">
        <v>57.203000000000003</v>
      </c>
      <c r="I98" s="32">
        <v>47.408999999999999</v>
      </c>
      <c r="J98" s="32">
        <v>5.7329999999999997</v>
      </c>
      <c r="K98" s="32">
        <v>13.926</v>
      </c>
      <c r="L98" s="32">
        <v>452.214</v>
      </c>
    </row>
    <row r="99" spans="1:12" x14ac:dyDescent="0.25">
      <c r="A99" s="32" t="s">
        <v>234</v>
      </c>
      <c r="B99" s="32">
        <v>21.669</v>
      </c>
      <c r="C99" s="32">
        <v>115.258</v>
      </c>
      <c r="D99" s="32">
        <v>115.258</v>
      </c>
      <c r="E99" s="32">
        <v>105.74</v>
      </c>
      <c r="F99" s="32">
        <v>0.57599999999999996</v>
      </c>
      <c r="G99" s="32">
        <v>3.4079999999999999</v>
      </c>
      <c r="H99" s="32">
        <v>50.847000000000001</v>
      </c>
      <c r="I99" s="32">
        <v>42.140999999999998</v>
      </c>
      <c r="J99" s="32">
        <v>5.0960000000000001</v>
      </c>
      <c r="K99" s="32">
        <v>12.378</v>
      </c>
      <c r="L99" s="32">
        <v>454.89699999999999</v>
      </c>
    </row>
    <row r="100" spans="1:12" x14ac:dyDescent="0.25">
      <c r="A100" s="32" t="s">
        <v>214</v>
      </c>
      <c r="B100" s="32">
        <v>24.077000000000002</v>
      </c>
      <c r="C100" s="32">
        <v>128.06399999999999</v>
      </c>
      <c r="D100" s="32">
        <v>128.06399999999999</v>
      </c>
      <c r="E100" s="32">
        <v>95.165999999999997</v>
      </c>
      <c r="F100" s="32">
        <v>0.51800000000000002</v>
      </c>
      <c r="G100" s="32">
        <v>3.0670000000000002</v>
      </c>
      <c r="H100" s="32">
        <v>45.762999999999998</v>
      </c>
      <c r="I100" s="32">
        <v>37.927</v>
      </c>
      <c r="J100" s="32">
        <v>4.5860000000000003</v>
      </c>
      <c r="K100" s="32">
        <v>11.141</v>
      </c>
      <c r="L100" s="32">
        <v>462.64600000000002</v>
      </c>
    </row>
    <row r="101" spans="1:12" x14ac:dyDescent="0.25">
      <c r="A101" s="32" t="s">
        <v>215</v>
      </c>
      <c r="B101" s="32">
        <v>26.484000000000002</v>
      </c>
      <c r="C101" s="32">
        <v>140.87</v>
      </c>
      <c r="D101" s="32">
        <v>140.87</v>
      </c>
      <c r="E101" s="32">
        <v>86.513999999999996</v>
      </c>
      <c r="F101" s="32">
        <v>0.47099999999999997</v>
      </c>
      <c r="G101" s="32">
        <v>2.7879999999999998</v>
      </c>
      <c r="H101" s="32">
        <v>41.601999999999997</v>
      </c>
      <c r="I101" s="32">
        <v>34.478999999999999</v>
      </c>
      <c r="J101" s="32">
        <v>4.17</v>
      </c>
      <c r="K101" s="32">
        <v>10.128</v>
      </c>
      <c r="L101" s="32">
        <v>474.07799999999997</v>
      </c>
    </row>
    <row r="102" spans="1:12" x14ac:dyDescent="0.25">
      <c r="A102" s="32" t="s">
        <v>216</v>
      </c>
      <c r="B102" s="32">
        <v>28.891999999999999</v>
      </c>
      <c r="C102" s="32">
        <v>153.67699999999999</v>
      </c>
      <c r="D102" s="32">
        <v>153.67699999999999</v>
      </c>
      <c r="E102" s="32">
        <v>79.305000000000007</v>
      </c>
      <c r="F102" s="32">
        <v>0.432</v>
      </c>
      <c r="G102" s="32">
        <v>2.556</v>
      </c>
      <c r="H102" s="32">
        <v>38.136000000000003</v>
      </c>
      <c r="I102" s="32">
        <v>31.606000000000002</v>
      </c>
      <c r="J102" s="32">
        <v>3.8220000000000001</v>
      </c>
      <c r="K102" s="32">
        <v>9.2840000000000007</v>
      </c>
      <c r="L102" s="32">
        <v>488.28100000000001</v>
      </c>
    </row>
    <row r="103" spans="1:12" x14ac:dyDescent="0.25">
      <c r="A103" s="32" t="s">
        <v>217</v>
      </c>
      <c r="B103" s="32">
        <v>31.3</v>
      </c>
      <c r="C103" s="32">
        <v>166.483</v>
      </c>
      <c r="D103" s="32">
        <v>166.483</v>
      </c>
      <c r="E103" s="32">
        <v>73.203999999999994</v>
      </c>
      <c r="F103" s="32">
        <v>0.39900000000000002</v>
      </c>
      <c r="G103" s="32">
        <v>2.359</v>
      </c>
      <c r="H103" s="32">
        <v>35.201999999999998</v>
      </c>
      <c r="I103" s="32">
        <v>29.175000000000001</v>
      </c>
      <c r="J103" s="32">
        <v>3.528</v>
      </c>
      <c r="K103" s="32">
        <v>8.57</v>
      </c>
      <c r="L103" s="32">
        <v>504.60500000000002</v>
      </c>
    </row>
    <row r="104" spans="1:12" x14ac:dyDescent="0.25">
      <c r="A104" s="32" t="s">
        <v>218</v>
      </c>
      <c r="B104" s="32">
        <v>33.707999999999998</v>
      </c>
      <c r="C104" s="32">
        <v>179.29</v>
      </c>
      <c r="D104" s="32">
        <v>179.29</v>
      </c>
      <c r="E104" s="32">
        <v>67.975999999999999</v>
      </c>
      <c r="F104" s="32">
        <v>0.37</v>
      </c>
      <c r="G104" s="32">
        <v>2.1909999999999998</v>
      </c>
      <c r="H104" s="32">
        <v>32.688000000000002</v>
      </c>
      <c r="I104" s="32">
        <v>27.091000000000001</v>
      </c>
      <c r="J104" s="32">
        <v>3.2759999999999998</v>
      </c>
      <c r="K104" s="32">
        <v>7.9580000000000002</v>
      </c>
      <c r="L104" s="32">
        <v>522.60400000000004</v>
      </c>
    </row>
    <row r="105" spans="1:12" x14ac:dyDescent="0.25">
      <c r="A105" s="32" t="s">
        <v>219</v>
      </c>
      <c r="B105" s="32">
        <v>36.115000000000002</v>
      </c>
      <c r="C105" s="32">
        <v>192.096</v>
      </c>
      <c r="D105" s="32">
        <v>192.096</v>
      </c>
      <c r="E105" s="32">
        <v>63.444000000000003</v>
      </c>
      <c r="F105" s="32">
        <v>0.34599999999999997</v>
      </c>
      <c r="G105" s="32">
        <v>2.0449999999999999</v>
      </c>
      <c r="H105" s="32">
        <v>30.507999999999999</v>
      </c>
      <c r="I105" s="32">
        <v>25.285</v>
      </c>
      <c r="J105" s="32">
        <v>3.0579999999999998</v>
      </c>
      <c r="K105" s="32">
        <v>7.4269999999999996</v>
      </c>
      <c r="L105" s="32">
        <v>541.93499999999995</v>
      </c>
    </row>
    <row r="106" spans="1:12" x14ac:dyDescent="0.25">
      <c r="A106" s="32" t="s">
        <v>220</v>
      </c>
      <c r="B106" s="32">
        <v>38.523000000000003</v>
      </c>
      <c r="C106" s="32">
        <v>204.90199999999999</v>
      </c>
      <c r="D106" s="32">
        <v>204.90199999999999</v>
      </c>
      <c r="E106" s="32">
        <v>59.478999999999999</v>
      </c>
      <c r="F106" s="32">
        <v>0.32400000000000001</v>
      </c>
      <c r="G106" s="32">
        <v>1.917</v>
      </c>
      <c r="H106" s="32">
        <v>28.602</v>
      </c>
      <c r="I106" s="32">
        <v>23.704000000000001</v>
      </c>
      <c r="J106" s="32">
        <v>2.867</v>
      </c>
      <c r="K106" s="32">
        <v>6.9630000000000001</v>
      </c>
      <c r="L106" s="32">
        <v>562.35299999999995</v>
      </c>
    </row>
    <row r="107" spans="1:12" x14ac:dyDescent="0.25">
      <c r="A107" s="32" t="s">
        <v>221</v>
      </c>
      <c r="B107" s="32">
        <v>40.930999999999997</v>
      </c>
      <c r="C107" s="32">
        <v>217.709</v>
      </c>
      <c r="D107" s="32">
        <v>217.709</v>
      </c>
      <c r="E107" s="32">
        <v>55.98</v>
      </c>
      <c r="F107" s="32">
        <v>0.30499999999999999</v>
      </c>
      <c r="G107" s="32">
        <v>1.804</v>
      </c>
      <c r="H107" s="32">
        <v>26.919</v>
      </c>
      <c r="I107" s="32">
        <v>22.31</v>
      </c>
      <c r="J107" s="32">
        <v>2.698</v>
      </c>
      <c r="K107" s="32">
        <v>6.5529999999999999</v>
      </c>
      <c r="L107" s="32">
        <v>583.66700000000003</v>
      </c>
    </row>
    <row r="108" spans="1:12" x14ac:dyDescent="0.25">
      <c r="A108" s="32" t="s">
        <v>222</v>
      </c>
      <c r="B108" s="32">
        <v>43.338000000000001</v>
      </c>
      <c r="C108" s="32">
        <v>230.51499999999999</v>
      </c>
      <c r="D108" s="32">
        <v>230.51499999999999</v>
      </c>
      <c r="E108" s="32">
        <v>52.87</v>
      </c>
      <c r="F108" s="32">
        <v>0.28799999999999998</v>
      </c>
      <c r="G108" s="32">
        <v>1.704</v>
      </c>
      <c r="H108" s="32">
        <v>25.423999999999999</v>
      </c>
      <c r="I108" s="32">
        <v>21.07</v>
      </c>
      <c r="J108" s="32">
        <v>2.548</v>
      </c>
      <c r="K108" s="32">
        <v>6.1890000000000001</v>
      </c>
      <c r="L108" s="32">
        <v>605.72400000000005</v>
      </c>
    </row>
    <row r="109" spans="1:12" x14ac:dyDescent="0.25">
      <c r="A109" s="32" t="s">
        <v>223</v>
      </c>
      <c r="B109" s="32">
        <v>45.746000000000002</v>
      </c>
      <c r="C109" s="32">
        <v>243.322</v>
      </c>
      <c r="D109" s="32">
        <v>243.322</v>
      </c>
      <c r="E109" s="32">
        <v>50.087000000000003</v>
      </c>
      <c r="F109" s="32">
        <v>0.27300000000000002</v>
      </c>
      <c r="G109" s="32">
        <v>1.6140000000000001</v>
      </c>
      <c r="H109" s="32">
        <v>24.085999999999999</v>
      </c>
      <c r="I109" s="32">
        <v>19.962</v>
      </c>
      <c r="J109" s="32">
        <v>2.4140000000000001</v>
      </c>
      <c r="K109" s="32">
        <v>5.8630000000000004</v>
      </c>
      <c r="L109" s="32">
        <v>628.41200000000003</v>
      </c>
    </row>
    <row r="110" spans="1:12" x14ac:dyDescent="0.25">
      <c r="A110" s="32" t="s">
        <v>224</v>
      </c>
      <c r="B110" s="32">
        <v>48.154000000000003</v>
      </c>
      <c r="C110" s="32">
        <v>256.12799999999999</v>
      </c>
      <c r="D110" s="32">
        <v>256.12799999999999</v>
      </c>
      <c r="E110" s="32">
        <v>47.582999999999998</v>
      </c>
      <c r="F110" s="32">
        <v>0.25900000000000001</v>
      </c>
      <c r="G110" s="32">
        <v>1.5329999999999999</v>
      </c>
      <c r="H110" s="32">
        <v>22.881</v>
      </c>
      <c r="I110" s="32">
        <v>18.963000000000001</v>
      </c>
      <c r="J110" s="32">
        <v>2.2930000000000001</v>
      </c>
      <c r="K110" s="32">
        <v>5.57</v>
      </c>
      <c r="L110" s="32">
        <v>651.62900000000002</v>
      </c>
    </row>
    <row r="111" spans="1:12" x14ac:dyDescent="0.25">
      <c r="A111" s="32" t="s">
        <v>225</v>
      </c>
      <c r="B111" s="32">
        <v>52.969000000000001</v>
      </c>
      <c r="C111" s="32">
        <v>281.74099999999999</v>
      </c>
      <c r="D111" s="32">
        <v>281.74099999999999</v>
      </c>
      <c r="E111" s="32">
        <v>43.256999999999998</v>
      </c>
      <c r="F111" s="32">
        <v>0.23599999999999999</v>
      </c>
      <c r="G111" s="32">
        <v>1.3939999999999999</v>
      </c>
      <c r="H111" s="32">
        <v>20.800999999999998</v>
      </c>
      <c r="I111" s="32">
        <v>17.239000000000001</v>
      </c>
      <c r="J111" s="32">
        <v>2.085</v>
      </c>
      <c r="K111" s="32">
        <v>5.0640000000000001</v>
      </c>
      <c r="L111" s="32">
        <v>699.37800000000004</v>
      </c>
    </row>
    <row r="112" spans="1:12" x14ac:dyDescent="0.25">
      <c r="B112" s="40" t="s">
        <v>301</v>
      </c>
      <c r="C112" s="41"/>
      <c r="D112" s="41"/>
      <c r="E112" s="41"/>
      <c r="F112" s="41"/>
      <c r="G112" s="41"/>
      <c r="H112" s="41"/>
      <c r="I112" s="41"/>
      <c r="J112" s="41"/>
      <c r="K112" s="41"/>
      <c r="L112" s="41"/>
    </row>
    <row r="113" spans="1:12" x14ac:dyDescent="0.25">
      <c r="A113" s="32" t="s">
        <v>247</v>
      </c>
      <c r="B113" s="32">
        <v>2.4079999999999999</v>
      </c>
      <c r="C113" s="32">
        <v>12</v>
      </c>
      <c r="D113" s="32">
        <v>12</v>
      </c>
      <c r="E113" s="32">
        <v>891.73299999999995</v>
      </c>
      <c r="F113" s="32">
        <v>5.1840000000000002</v>
      </c>
      <c r="G113" s="32">
        <v>30.67</v>
      </c>
      <c r="H113" s="32">
        <v>457.62700000000001</v>
      </c>
      <c r="I113" s="32">
        <v>379.26900000000001</v>
      </c>
      <c r="J113" s="32">
        <v>45.865000000000002</v>
      </c>
      <c r="K113" s="32">
        <v>111.40600000000001</v>
      </c>
      <c r="L113" s="32">
        <v>1790.8910000000001</v>
      </c>
    </row>
    <row r="114" spans="1:12" x14ac:dyDescent="0.25">
      <c r="A114" s="32" t="s">
        <v>248</v>
      </c>
      <c r="B114" s="32">
        <v>4.8150000000000004</v>
      </c>
      <c r="C114" s="32">
        <v>24</v>
      </c>
      <c r="D114" s="32">
        <v>24</v>
      </c>
      <c r="E114" s="32">
        <v>445.86700000000002</v>
      </c>
      <c r="F114" s="32">
        <v>2.5920000000000001</v>
      </c>
      <c r="G114" s="32">
        <v>15.335000000000001</v>
      </c>
      <c r="H114" s="32">
        <v>228.81399999999999</v>
      </c>
      <c r="I114" s="32">
        <v>189.63399999999999</v>
      </c>
      <c r="J114" s="32">
        <v>22.931999999999999</v>
      </c>
      <c r="K114" s="32">
        <v>55.703000000000003</v>
      </c>
      <c r="L114" s="32">
        <v>935.05700000000002</v>
      </c>
    </row>
    <row r="115" spans="1:12" x14ac:dyDescent="0.25">
      <c r="A115" s="32" t="s">
        <v>249</v>
      </c>
      <c r="B115" s="32">
        <v>7.2229999999999999</v>
      </c>
      <c r="C115" s="32">
        <v>36</v>
      </c>
      <c r="D115" s="32">
        <v>36</v>
      </c>
      <c r="E115" s="32">
        <v>297.24400000000003</v>
      </c>
      <c r="F115" s="32">
        <v>1.728</v>
      </c>
      <c r="G115" s="32">
        <v>10.223000000000001</v>
      </c>
      <c r="H115" s="32">
        <v>152.542</v>
      </c>
      <c r="I115" s="32">
        <v>126.423</v>
      </c>
      <c r="J115" s="32">
        <v>15.288</v>
      </c>
      <c r="K115" s="32">
        <v>37.134999999999998</v>
      </c>
      <c r="L115" s="32">
        <v>667.38300000000004</v>
      </c>
    </row>
    <row r="116" spans="1:12" x14ac:dyDescent="0.25">
      <c r="A116" s="32" t="s">
        <v>250</v>
      </c>
      <c r="B116" s="32">
        <v>9.6310000000000002</v>
      </c>
      <c r="C116" s="32">
        <v>48</v>
      </c>
      <c r="D116" s="32">
        <v>48</v>
      </c>
      <c r="E116" s="32">
        <v>222.93299999999999</v>
      </c>
      <c r="F116" s="32">
        <v>1.296</v>
      </c>
      <c r="G116" s="32">
        <v>7.6669999999999998</v>
      </c>
      <c r="H116" s="32">
        <v>114.407</v>
      </c>
      <c r="I116" s="32">
        <v>94.816999999999993</v>
      </c>
      <c r="J116" s="32">
        <v>11.465999999999999</v>
      </c>
      <c r="K116" s="32">
        <v>27.850999999999999</v>
      </c>
      <c r="L116" s="32">
        <v>546.75099999999998</v>
      </c>
    </row>
    <row r="117" spans="1:12" x14ac:dyDescent="0.25">
      <c r="A117" s="32" t="s">
        <v>251</v>
      </c>
      <c r="B117" s="32">
        <v>12.038</v>
      </c>
      <c r="C117" s="32">
        <v>60</v>
      </c>
      <c r="D117" s="32">
        <v>60</v>
      </c>
      <c r="E117" s="32">
        <v>178.34700000000001</v>
      </c>
      <c r="F117" s="32">
        <v>1.0369999999999999</v>
      </c>
      <c r="G117" s="32">
        <v>6.1340000000000003</v>
      </c>
      <c r="H117" s="32">
        <v>91.525000000000006</v>
      </c>
      <c r="I117" s="32">
        <v>75.853999999999999</v>
      </c>
      <c r="J117" s="32">
        <v>9.173</v>
      </c>
      <c r="K117" s="32">
        <v>22.280999999999999</v>
      </c>
      <c r="L117" s="32">
        <v>484.935</v>
      </c>
    </row>
    <row r="118" spans="1:12" x14ac:dyDescent="0.25">
      <c r="A118" s="32" t="s">
        <v>252</v>
      </c>
      <c r="B118" s="32">
        <v>14.446</v>
      </c>
      <c r="C118" s="32">
        <v>72</v>
      </c>
      <c r="D118" s="32">
        <v>72</v>
      </c>
      <c r="E118" s="32">
        <v>148.62200000000001</v>
      </c>
      <c r="F118" s="32">
        <v>0.86399999999999999</v>
      </c>
      <c r="G118" s="32">
        <v>5.1120000000000001</v>
      </c>
      <c r="H118" s="32">
        <v>76.271000000000001</v>
      </c>
      <c r="I118" s="32">
        <v>63.210999999999999</v>
      </c>
      <c r="J118" s="32">
        <v>7.6440000000000001</v>
      </c>
      <c r="K118" s="32">
        <v>18.568000000000001</v>
      </c>
      <c r="L118" s="32">
        <v>452.52600000000001</v>
      </c>
    </row>
    <row r="119" spans="1:12" x14ac:dyDescent="0.25">
      <c r="A119" s="32" t="s">
        <v>253</v>
      </c>
      <c r="B119" s="32">
        <v>16.853999999999999</v>
      </c>
      <c r="C119" s="32">
        <v>84</v>
      </c>
      <c r="D119" s="32">
        <v>84</v>
      </c>
      <c r="E119" s="32">
        <v>127.39</v>
      </c>
      <c r="F119" s="32">
        <v>0.74099999999999999</v>
      </c>
      <c r="G119" s="32">
        <v>4.3810000000000002</v>
      </c>
      <c r="H119" s="32">
        <v>65.375</v>
      </c>
      <c r="I119" s="32">
        <v>54.180999999999997</v>
      </c>
      <c r="J119" s="32">
        <v>6.5519999999999996</v>
      </c>
      <c r="K119" s="32">
        <v>15.914999999999999</v>
      </c>
      <c r="L119" s="32">
        <v>436.92200000000003</v>
      </c>
    </row>
    <row r="120" spans="1:12" x14ac:dyDescent="0.25">
      <c r="A120" s="32" t="s">
        <v>254</v>
      </c>
      <c r="B120" s="32">
        <v>19.260999999999999</v>
      </c>
      <c r="C120" s="32">
        <v>96</v>
      </c>
      <c r="D120" s="32">
        <v>96</v>
      </c>
      <c r="E120" s="32">
        <v>111.467</v>
      </c>
      <c r="F120" s="32">
        <v>0.64800000000000002</v>
      </c>
      <c r="G120" s="32">
        <v>3.8340000000000001</v>
      </c>
      <c r="H120" s="32">
        <v>57.203000000000003</v>
      </c>
      <c r="I120" s="32">
        <v>47.408999999999999</v>
      </c>
      <c r="J120" s="32">
        <v>5.7329999999999997</v>
      </c>
      <c r="K120" s="32">
        <v>13.926</v>
      </c>
      <c r="L120" s="32">
        <v>431.822</v>
      </c>
    </row>
    <row r="121" spans="1:12" x14ac:dyDescent="0.25">
      <c r="A121" s="32" t="s">
        <v>255</v>
      </c>
      <c r="B121" s="32">
        <v>21.669</v>
      </c>
      <c r="C121" s="32">
        <v>108</v>
      </c>
      <c r="D121" s="32">
        <v>108</v>
      </c>
      <c r="E121" s="32">
        <v>99.081000000000003</v>
      </c>
      <c r="F121" s="32">
        <v>0.57599999999999996</v>
      </c>
      <c r="G121" s="32">
        <v>3.4079999999999999</v>
      </c>
      <c r="H121" s="32">
        <v>50.847000000000001</v>
      </c>
      <c r="I121" s="32">
        <v>42.140999999999998</v>
      </c>
      <c r="J121" s="32">
        <v>5.0960000000000001</v>
      </c>
      <c r="K121" s="32">
        <v>12.378</v>
      </c>
      <c r="L121" s="32">
        <v>433.72199999999998</v>
      </c>
    </row>
    <row r="122" spans="1:12" x14ac:dyDescent="0.25">
      <c r="A122" s="32" t="s">
        <v>235</v>
      </c>
      <c r="B122" s="32">
        <v>24.077000000000002</v>
      </c>
      <c r="C122" s="32">
        <v>120</v>
      </c>
      <c r="D122" s="32">
        <v>120</v>
      </c>
      <c r="E122" s="32">
        <v>89.173000000000002</v>
      </c>
      <c r="F122" s="32">
        <v>0.51800000000000002</v>
      </c>
      <c r="G122" s="32">
        <v>3.0670000000000002</v>
      </c>
      <c r="H122" s="32">
        <v>45.762999999999998</v>
      </c>
      <c r="I122" s="32">
        <v>37.927</v>
      </c>
      <c r="J122" s="32">
        <v>4.5860000000000003</v>
      </c>
      <c r="K122" s="32">
        <v>11.141</v>
      </c>
      <c r="L122" s="32">
        <v>440.52499999999998</v>
      </c>
    </row>
    <row r="123" spans="1:12" x14ac:dyDescent="0.25">
      <c r="A123" s="32" t="s">
        <v>236</v>
      </c>
      <c r="B123" s="32">
        <v>26.484000000000002</v>
      </c>
      <c r="C123" s="32">
        <v>132</v>
      </c>
      <c r="D123" s="32">
        <v>132</v>
      </c>
      <c r="E123" s="32">
        <v>81.066999999999993</v>
      </c>
      <c r="F123" s="32">
        <v>0.47099999999999997</v>
      </c>
      <c r="G123" s="32">
        <v>2.7879999999999998</v>
      </c>
      <c r="H123" s="32">
        <v>41.601999999999997</v>
      </c>
      <c r="I123" s="32">
        <v>34.478999999999999</v>
      </c>
      <c r="J123" s="32">
        <v>4.17</v>
      </c>
      <c r="K123" s="32">
        <v>10.128</v>
      </c>
      <c r="L123" s="32">
        <v>450.89100000000002</v>
      </c>
    </row>
    <row r="124" spans="1:12" x14ac:dyDescent="0.25">
      <c r="A124" s="32" t="s">
        <v>237</v>
      </c>
      <c r="B124" s="32">
        <v>28.891999999999999</v>
      </c>
      <c r="C124" s="32">
        <v>144</v>
      </c>
      <c r="D124" s="32">
        <v>144</v>
      </c>
      <c r="E124" s="32">
        <v>74.311000000000007</v>
      </c>
      <c r="F124" s="32">
        <v>0.432</v>
      </c>
      <c r="G124" s="32">
        <v>2.556</v>
      </c>
      <c r="H124" s="32">
        <v>38.136000000000003</v>
      </c>
      <c r="I124" s="32">
        <v>31.606000000000002</v>
      </c>
      <c r="J124" s="32">
        <v>3.8220000000000001</v>
      </c>
      <c r="K124" s="32">
        <v>9.2840000000000007</v>
      </c>
      <c r="L124" s="32">
        <v>463.93299999999999</v>
      </c>
    </row>
    <row r="125" spans="1:12" x14ac:dyDescent="0.25">
      <c r="A125" s="32" t="s">
        <v>238</v>
      </c>
      <c r="B125" s="32">
        <v>31.3</v>
      </c>
      <c r="C125" s="32">
        <v>156</v>
      </c>
      <c r="D125" s="32">
        <v>156</v>
      </c>
      <c r="E125" s="32">
        <v>68.594999999999999</v>
      </c>
      <c r="F125" s="32">
        <v>0.39900000000000002</v>
      </c>
      <c r="G125" s="32">
        <v>2.359</v>
      </c>
      <c r="H125" s="32">
        <v>35.201999999999998</v>
      </c>
      <c r="I125" s="32">
        <v>29.175000000000001</v>
      </c>
      <c r="J125" s="32">
        <v>3.528</v>
      </c>
      <c r="K125" s="32">
        <v>8.57</v>
      </c>
      <c r="L125" s="32">
        <v>479.03</v>
      </c>
    </row>
    <row r="126" spans="1:12" x14ac:dyDescent="0.25">
      <c r="A126" s="32" t="s">
        <v>239</v>
      </c>
      <c r="B126" s="32">
        <v>33.707999999999998</v>
      </c>
      <c r="C126" s="32">
        <v>168</v>
      </c>
      <c r="D126" s="32">
        <v>168</v>
      </c>
      <c r="E126" s="32">
        <v>63.695</v>
      </c>
      <c r="F126" s="32">
        <v>0.37</v>
      </c>
      <c r="G126" s="32">
        <v>2.1909999999999998</v>
      </c>
      <c r="H126" s="32">
        <v>32.688000000000002</v>
      </c>
      <c r="I126" s="32">
        <v>27.091000000000001</v>
      </c>
      <c r="J126" s="32">
        <v>3.2759999999999998</v>
      </c>
      <c r="K126" s="32">
        <v>7.9580000000000002</v>
      </c>
      <c r="L126" s="32">
        <v>495.74299999999999</v>
      </c>
    </row>
    <row r="127" spans="1:12" x14ac:dyDescent="0.25">
      <c r="A127" s="32" t="s">
        <v>240</v>
      </c>
      <c r="B127" s="32">
        <v>36.115000000000002</v>
      </c>
      <c r="C127" s="32">
        <v>180</v>
      </c>
      <c r="D127" s="32">
        <v>180</v>
      </c>
      <c r="E127" s="32">
        <v>59.448999999999998</v>
      </c>
      <c r="F127" s="32">
        <v>0.34599999999999997</v>
      </c>
      <c r="G127" s="32">
        <v>2.0449999999999999</v>
      </c>
      <c r="H127" s="32">
        <v>30.507999999999999</v>
      </c>
      <c r="I127" s="32">
        <v>25.285</v>
      </c>
      <c r="J127" s="32">
        <v>3.0579999999999998</v>
      </c>
      <c r="K127" s="32">
        <v>7.4269999999999996</v>
      </c>
      <c r="L127" s="32">
        <v>513.74800000000005</v>
      </c>
    </row>
    <row r="128" spans="1:12" x14ac:dyDescent="0.25">
      <c r="A128" s="32" t="s">
        <v>241</v>
      </c>
      <c r="B128" s="32">
        <v>38.523000000000003</v>
      </c>
      <c r="C128" s="32">
        <v>192</v>
      </c>
      <c r="D128" s="32">
        <v>192</v>
      </c>
      <c r="E128" s="32">
        <v>55.732999999999997</v>
      </c>
      <c r="F128" s="32">
        <v>0.32400000000000001</v>
      </c>
      <c r="G128" s="32">
        <v>1.917</v>
      </c>
      <c r="H128" s="32">
        <v>28.602</v>
      </c>
      <c r="I128" s="32">
        <v>23.704000000000001</v>
      </c>
      <c r="J128" s="32">
        <v>2.867</v>
      </c>
      <c r="K128" s="32">
        <v>6.9630000000000001</v>
      </c>
      <c r="L128" s="32">
        <v>532.803</v>
      </c>
    </row>
    <row r="129" spans="1:12" x14ac:dyDescent="0.25">
      <c r="A129" s="32" t="s">
        <v>242</v>
      </c>
      <c r="B129" s="32">
        <v>40.930999999999997</v>
      </c>
      <c r="C129" s="32">
        <v>204</v>
      </c>
      <c r="D129" s="32">
        <v>204</v>
      </c>
      <c r="E129" s="32">
        <v>52.454999999999998</v>
      </c>
      <c r="F129" s="32">
        <v>0.30499999999999999</v>
      </c>
      <c r="G129" s="32">
        <v>1.804</v>
      </c>
      <c r="H129" s="32">
        <v>26.919</v>
      </c>
      <c r="I129" s="32">
        <v>22.31</v>
      </c>
      <c r="J129" s="32">
        <v>2.698</v>
      </c>
      <c r="K129" s="32">
        <v>6.5529999999999999</v>
      </c>
      <c r="L129" s="32">
        <v>552.72400000000005</v>
      </c>
    </row>
    <row r="130" spans="1:12" x14ac:dyDescent="0.25">
      <c r="A130" s="32" t="s">
        <v>243</v>
      </c>
      <c r="B130" s="32">
        <v>43.338000000000001</v>
      </c>
      <c r="C130" s="32">
        <v>216</v>
      </c>
      <c r="D130" s="32">
        <v>216</v>
      </c>
      <c r="E130" s="32">
        <v>49.540999999999997</v>
      </c>
      <c r="F130" s="32">
        <v>0.28799999999999998</v>
      </c>
      <c r="G130" s="32">
        <v>1.704</v>
      </c>
      <c r="H130" s="32">
        <v>25.423999999999999</v>
      </c>
      <c r="I130" s="32">
        <v>21.07</v>
      </c>
      <c r="J130" s="32">
        <v>2.548</v>
      </c>
      <c r="K130" s="32">
        <v>6.1890000000000001</v>
      </c>
      <c r="L130" s="32">
        <v>573.36500000000001</v>
      </c>
    </row>
    <row r="131" spans="1:12" x14ac:dyDescent="0.25">
      <c r="A131" s="32" t="s">
        <v>244</v>
      </c>
      <c r="B131" s="32">
        <v>45.746000000000002</v>
      </c>
      <c r="C131" s="32">
        <v>228</v>
      </c>
      <c r="D131" s="32">
        <v>228</v>
      </c>
      <c r="E131" s="32">
        <v>46.933</v>
      </c>
      <c r="F131" s="32">
        <v>0.27300000000000002</v>
      </c>
      <c r="G131" s="32">
        <v>1.6140000000000001</v>
      </c>
      <c r="H131" s="32">
        <v>24.085999999999999</v>
      </c>
      <c r="I131" s="32">
        <v>19.962</v>
      </c>
      <c r="J131" s="32">
        <v>2.4140000000000001</v>
      </c>
      <c r="K131" s="32">
        <v>5.8630000000000004</v>
      </c>
      <c r="L131" s="32">
        <v>594.61400000000003</v>
      </c>
    </row>
    <row r="132" spans="1:12" x14ac:dyDescent="0.25">
      <c r="A132" s="32" t="s">
        <v>245</v>
      </c>
      <c r="B132" s="32">
        <v>48.154000000000003</v>
      </c>
      <c r="C132" s="32">
        <v>240</v>
      </c>
      <c r="D132" s="32">
        <v>240</v>
      </c>
      <c r="E132" s="32">
        <v>44.587000000000003</v>
      </c>
      <c r="F132" s="32">
        <v>0.25900000000000001</v>
      </c>
      <c r="G132" s="32">
        <v>1.5329999999999999</v>
      </c>
      <c r="H132" s="32">
        <v>22.881</v>
      </c>
      <c r="I132" s="32">
        <v>18.963000000000001</v>
      </c>
      <c r="J132" s="32">
        <v>2.2930000000000001</v>
      </c>
      <c r="K132" s="32">
        <v>5.57</v>
      </c>
      <c r="L132" s="32">
        <v>616.37699999999995</v>
      </c>
    </row>
    <row r="133" spans="1:12" x14ac:dyDescent="0.25">
      <c r="A133" s="32" t="s">
        <v>246</v>
      </c>
      <c r="B133" s="32">
        <v>52.969000000000001</v>
      </c>
      <c r="C133" s="32">
        <v>264</v>
      </c>
      <c r="D133" s="32">
        <v>264</v>
      </c>
      <c r="E133" s="32">
        <v>40.533000000000001</v>
      </c>
      <c r="F133" s="32">
        <v>0.23599999999999999</v>
      </c>
      <c r="G133" s="32">
        <v>1.3939999999999999</v>
      </c>
      <c r="H133" s="32">
        <v>20.800999999999998</v>
      </c>
      <c r="I133" s="32">
        <v>17.239000000000001</v>
      </c>
      <c r="J133" s="32">
        <v>2.085</v>
      </c>
      <c r="K133" s="32">
        <v>5.0640000000000001</v>
      </c>
      <c r="L133" s="32">
        <v>661.17200000000003</v>
      </c>
    </row>
    <row r="134" spans="1:12" x14ac:dyDescent="0.25">
      <c r="B134" s="40" t="s">
        <v>300</v>
      </c>
      <c r="C134" s="41"/>
      <c r="D134" s="41"/>
      <c r="E134" s="41"/>
      <c r="F134" s="41"/>
      <c r="G134" s="41"/>
      <c r="H134" s="41"/>
      <c r="I134" s="41"/>
      <c r="J134" s="41"/>
      <c r="K134" s="41"/>
      <c r="L134" s="41"/>
    </row>
    <row r="135" spans="1:12" x14ac:dyDescent="0.25">
      <c r="A135" s="32" t="s">
        <v>268</v>
      </c>
      <c r="B135" s="32">
        <v>2.4079999999999999</v>
      </c>
      <c r="C135" s="32">
        <v>14.4</v>
      </c>
      <c r="D135" s="32">
        <v>14.4</v>
      </c>
      <c r="E135" s="32">
        <v>1070.08</v>
      </c>
      <c r="F135" s="32">
        <v>5.1840000000000002</v>
      </c>
      <c r="G135" s="32">
        <v>30.67</v>
      </c>
      <c r="H135" s="32">
        <v>457.62700000000001</v>
      </c>
      <c r="I135" s="32">
        <v>379.26900000000001</v>
      </c>
      <c r="J135" s="32">
        <v>45.865000000000002</v>
      </c>
      <c r="K135" s="32">
        <v>111.40600000000001</v>
      </c>
      <c r="L135" s="32">
        <v>1974.038</v>
      </c>
    </row>
    <row r="136" spans="1:12" x14ac:dyDescent="0.25">
      <c r="A136" s="32" t="s">
        <v>269</v>
      </c>
      <c r="B136" s="32">
        <v>4.8150000000000004</v>
      </c>
      <c r="C136" s="32">
        <v>28.8</v>
      </c>
      <c r="D136" s="32">
        <v>28.8</v>
      </c>
      <c r="E136" s="32">
        <v>535.04</v>
      </c>
      <c r="F136" s="32">
        <v>2.5920000000000001</v>
      </c>
      <c r="G136" s="32">
        <v>15.335000000000001</v>
      </c>
      <c r="H136" s="32">
        <v>228.81399999999999</v>
      </c>
      <c r="I136" s="32">
        <v>189.63399999999999</v>
      </c>
      <c r="J136" s="32">
        <v>22.931999999999999</v>
      </c>
      <c r="K136" s="32">
        <v>55.703000000000003</v>
      </c>
      <c r="L136" s="32">
        <v>1033.83</v>
      </c>
    </row>
    <row r="137" spans="1:12" x14ac:dyDescent="0.25">
      <c r="A137" s="32" t="s">
        <v>270</v>
      </c>
      <c r="B137" s="32">
        <v>7.2229999999999999</v>
      </c>
      <c r="C137" s="32">
        <v>43.2</v>
      </c>
      <c r="D137" s="32">
        <v>43.2</v>
      </c>
      <c r="E137" s="32">
        <v>356.69299999999998</v>
      </c>
      <c r="F137" s="32">
        <v>1.728</v>
      </c>
      <c r="G137" s="32">
        <v>10.223000000000001</v>
      </c>
      <c r="H137" s="32">
        <v>152.542</v>
      </c>
      <c r="I137" s="32">
        <v>126.423</v>
      </c>
      <c r="J137" s="32">
        <v>15.288</v>
      </c>
      <c r="K137" s="32">
        <v>37.134999999999998</v>
      </c>
      <c r="L137" s="32">
        <v>741.23199999999997</v>
      </c>
    </row>
    <row r="138" spans="1:12" x14ac:dyDescent="0.25">
      <c r="A138" s="32" t="s">
        <v>271</v>
      </c>
      <c r="B138" s="32">
        <v>9.6310000000000002</v>
      </c>
      <c r="C138" s="32">
        <v>57.6</v>
      </c>
      <c r="D138" s="32">
        <v>57.6</v>
      </c>
      <c r="E138" s="32">
        <v>267.52</v>
      </c>
      <c r="F138" s="32">
        <v>1.296</v>
      </c>
      <c r="G138" s="32">
        <v>7.6669999999999998</v>
      </c>
      <c r="H138" s="32">
        <v>114.407</v>
      </c>
      <c r="I138" s="32">
        <v>94.816999999999993</v>
      </c>
      <c r="J138" s="32">
        <v>11.465999999999999</v>
      </c>
      <c r="K138" s="32">
        <v>27.850999999999999</v>
      </c>
      <c r="L138" s="32">
        <v>610.53800000000001</v>
      </c>
    </row>
    <row r="139" spans="1:12" x14ac:dyDescent="0.25">
      <c r="A139" s="32" t="s">
        <v>272</v>
      </c>
      <c r="B139" s="32">
        <v>12.038</v>
      </c>
      <c r="C139" s="32">
        <v>72</v>
      </c>
      <c r="D139" s="32">
        <v>72</v>
      </c>
      <c r="E139" s="32">
        <v>214.01599999999999</v>
      </c>
      <c r="F139" s="32">
        <v>1.0369999999999999</v>
      </c>
      <c r="G139" s="32">
        <v>6.1340000000000003</v>
      </c>
      <c r="H139" s="32">
        <v>91.525000000000006</v>
      </c>
      <c r="I139" s="32">
        <v>75.853999999999999</v>
      </c>
      <c r="J139" s="32">
        <v>9.173</v>
      </c>
      <c r="K139" s="32">
        <v>22.280999999999999</v>
      </c>
      <c r="L139" s="32">
        <v>544.60400000000004</v>
      </c>
    </row>
    <row r="140" spans="1:12" x14ac:dyDescent="0.25">
      <c r="A140" s="32" t="s">
        <v>273</v>
      </c>
      <c r="B140" s="32">
        <v>14.446</v>
      </c>
      <c r="C140" s="32">
        <v>86.4</v>
      </c>
      <c r="D140" s="32">
        <v>86.4</v>
      </c>
      <c r="E140" s="32">
        <v>178.34700000000001</v>
      </c>
      <c r="F140" s="32">
        <v>0.86399999999999999</v>
      </c>
      <c r="G140" s="32">
        <v>5.1120000000000001</v>
      </c>
      <c r="H140" s="32">
        <v>76.271000000000001</v>
      </c>
      <c r="I140" s="32">
        <v>63.210999999999999</v>
      </c>
      <c r="J140" s="32">
        <v>7.6440000000000001</v>
      </c>
      <c r="K140" s="32">
        <v>18.568000000000001</v>
      </c>
      <c r="L140" s="32">
        <v>511.05099999999999</v>
      </c>
    </row>
    <row r="141" spans="1:12" x14ac:dyDescent="0.25">
      <c r="A141" s="32" t="s">
        <v>274</v>
      </c>
      <c r="B141" s="32">
        <v>16.853999999999999</v>
      </c>
      <c r="C141" s="32">
        <v>100.8</v>
      </c>
      <c r="D141" s="32">
        <v>100.8</v>
      </c>
      <c r="E141" s="32">
        <v>152.869</v>
      </c>
      <c r="F141" s="32">
        <v>0.74099999999999999</v>
      </c>
      <c r="G141" s="32">
        <v>4.3810000000000002</v>
      </c>
      <c r="H141" s="32">
        <v>65.375</v>
      </c>
      <c r="I141" s="32">
        <v>54.180999999999997</v>
      </c>
      <c r="J141" s="32">
        <v>6.5519999999999996</v>
      </c>
      <c r="K141" s="32">
        <v>15.914999999999999</v>
      </c>
      <c r="L141" s="32">
        <v>496.00099999999998</v>
      </c>
    </row>
    <row r="142" spans="1:12" x14ac:dyDescent="0.25">
      <c r="A142" s="32" t="s">
        <v>275</v>
      </c>
      <c r="B142" s="32">
        <v>19.260999999999999</v>
      </c>
      <c r="C142" s="32">
        <v>115.2</v>
      </c>
      <c r="D142" s="32">
        <v>115.2</v>
      </c>
      <c r="E142" s="32">
        <v>133.76</v>
      </c>
      <c r="F142" s="32">
        <v>0.64800000000000002</v>
      </c>
      <c r="G142" s="32">
        <v>3.8340000000000001</v>
      </c>
      <c r="H142" s="32">
        <v>57.203000000000003</v>
      </c>
      <c r="I142" s="32">
        <v>47.408999999999999</v>
      </c>
      <c r="J142" s="32">
        <v>5.7329999999999997</v>
      </c>
      <c r="K142" s="32">
        <v>13.926</v>
      </c>
      <c r="L142" s="32">
        <v>492.51499999999999</v>
      </c>
    </row>
    <row r="143" spans="1:12" x14ac:dyDescent="0.25">
      <c r="A143" s="32" t="s">
        <v>276</v>
      </c>
      <c r="B143" s="32">
        <v>21.669</v>
      </c>
      <c r="C143" s="32">
        <v>129.6</v>
      </c>
      <c r="D143" s="32">
        <v>129.6</v>
      </c>
      <c r="E143" s="32">
        <v>118.898</v>
      </c>
      <c r="F143" s="32">
        <v>0.57599999999999996</v>
      </c>
      <c r="G143" s="32">
        <v>3.4079999999999999</v>
      </c>
      <c r="H143" s="32">
        <v>50.847000000000001</v>
      </c>
      <c r="I143" s="32">
        <v>42.140999999999998</v>
      </c>
      <c r="J143" s="32">
        <v>5.0960000000000001</v>
      </c>
      <c r="K143" s="32">
        <v>12.378</v>
      </c>
      <c r="L143" s="32">
        <v>496.73899999999998</v>
      </c>
    </row>
    <row r="144" spans="1:12" x14ac:dyDescent="0.25">
      <c r="A144" s="32" t="s">
        <v>256</v>
      </c>
      <c r="B144" s="32">
        <v>24.077000000000002</v>
      </c>
      <c r="C144" s="32">
        <v>144</v>
      </c>
      <c r="D144" s="32">
        <v>144</v>
      </c>
      <c r="E144" s="32">
        <v>107.008</v>
      </c>
      <c r="F144" s="32">
        <v>0.51800000000000002</v>
      </c>
      <c r="G144" s="32">
        <v>3.0670000000000002</v>
      </c>
      <c r="H144" s="32">
        <v>45.762999999999998</v>
      </c>
      <c r="I144" s="32">
        <v>37.927</v>
      </c>
      <c r="J144" s="32">
        <v>4.5860000000000003</v>
      </c>
      <c r="K144" s="32">
        <v>11.141</v>
      </c>
      <c r="L144" s="32">
        <v>506.36</v>
      </c>
    </row>
    <row r="145" spans="1:12" x14ac:dyDescent="0.25">
      <c r="A145" s="32" t="s">
        <v>257</v>
      </c>
      <c r="B145" s="32">
        <v>26.484000000000002</v>
      </c>
      <c r="C145" s="32">
        <v>158.4</v>
      </c>
      <c r="D145" s="32">
        <v>158.4</v>
      </c>
      <c r="E145" s="32">
        <v>97.28</v>
      </c>
      <c r="F145" s="32">
        <v>0.47099999999999997</v>
      </c>
      <c r="G145" s="32">
        <v>2.7879999999999998</v>
      </c>
      <c r="H145" s="32">
        <v>41.601999999999997</v>
      </c>
      <c r="I145" s="32">
        <v>34.478999999999999</v>
      </c>
      <c r="J145" s="32">
        <v>4.17</v>
      </c>
      <c r="K145" s="32">
        <v>10.128</v>
      </c>
      <c r="L145" s="32">
        <v>519.904</v>
      </c>
    </row>
    <row r="146" spans="1:12" x14ac:dyDescent="0.25">
      <c r="A146" s="32" t="s">
        <v>258</v>
      </c>
      <c r="B146" s="32">
        <v>28.891999999999999</v>
      </c>
      <c r="C146" s="32">
        <v>172.8</v>
      </c>
      <c r="D146" s="32">
        <v>172.8</v>
      </c>
      <c r="E146" s="32">
        <v>89.173000000000002</v>
      </c>
      <c r="F146" s="32">
        <v>0.432</v>
      </c>
      <c r="G146" s="32">
        <v>2.556</v>
      </c>
      <c r="H146" s="32">
        <v>38.136000000000003</v>
      </c>
      <c r="I146" s="32">
        <v>31.606000000000002</v>
      </c>
      <c r="J146" s="32">
        <v>3.8220000000000001</v>
      </c>
      <c r="K146" s="32">
        <v>9.2840000000000007</v>
      </c>
      <c r="L146" s="32">
        <v>536.39499999999998</v>
      </c>
    </row>
    <row r="147" spans="1:12" x14ac:dyDescent="0.25">
      <c r="A147" s="32" t="s">
        <v>259</v>
      </c>
      <c r="B147" s="32">
        <v>31.3</v>
      </c>
      <c r="C147" s="32">
        <v>187.2</v>
      </c>
      <c r="D147" s="32">
        <v>187.2</v>
      </c>
      <c r="E147" s="32">
        <v>82.313999999999993</v>
      </c>
      <c r="F147" s="32">
        <v>0.39900000000000002</v>
      </c>
      <c r="G147" s="32">
        <v>2.359</v>
      </c>
      <c r="H147" s="32">
        <v>35.201999999999998</v>
      </c>
      <c r="I147" s="32">
        <v>29.175000000000001</v>
      </c>
      <c r="J147" s="32">
        <v>3.528</v>
      </c>
      <c r="K147" s="32">
        <v>8.57</v>
      </c>
      <c r="L147" s="32">
        <v>555.149</v>
      </c>
    </row>
    <row r="148" spans="1:12" x14ac:dyDescent="0.25">
      <c r="A148" s="32" t="s">
        <v>260</v>
      </c>
      <c r="B148" s="32">
        <v>33.707999999999998</v>
      </c>
      <c r="C148" s="32">
        <v>201.6</v>
      </c>
      <c r="D148" s="32">
        <v>201.6</v>
      </c>
      <c r="E148" s="32">
        <v>76.433999999999997</v>
      </c>
      <c r="F148" s="32">
        <v>0.37</v>
      </c>
      <c r="G148" s="32">
        <v>2.1909999999999998</v>
      </c>
      <c r="H148" s="32">
        <v>32.688000000000002</v>
      </c>
      <c r="I148" s="32">
        <v>27.091000000000001</v>
      </c>
      <c r="J148" s="32">
        <v>3.2759999999999998</v>
      </c>
      <c r="K148" s="32">
        <v>7.9580000000000002</v>
      </c>
      <c r="L148" s="32">
        <v>575.68200000000002</v>
      </c>
    </row>
    <row r="149" spans="1:12" x14ac:dyDescent="0.25">
      <c r="A149" s="32" t="s">
        <v>261</v>
      </c>
      <c r="B149" s="32">
        <v>36.115000000000002</v>
      </c>
      <c r="C149" s="32">
        <v>216</v>
      </c>
      <c r="D149" s="32">
        <v>216</v>
      </c>
      <c r="E149" s="32">
        <v>71.338999999999999</v>
      </c>
      <c r="F149" s="32">
        <v>0.34599999999999997</v>
      </c>
      <c r="G149" s="32">
        <v>2.0449999999999999</v>
      </c>
      <c r="H149" s="32">
        <v>30.507999999999999</v>
      </c>
      <c r="I149" s="32">
        <v>25.285</v>
      </c>
      <c r="J149" s="32">
        <v>3.0579999999999998</v>
      </c>
      <c r="K149" s="32">
        <v>7.4269999999999996</v>
      </c>
      <c r="L149" s="32">
        <v>597.63800000000003</v>
      </c>
    </row>
    <row r="150" spans="1:12" x14ac:dyDescent="0.25">
      <c r="A150" s="32" t="s">
        <v>262</v>
      </c>
      <c r="B150" s="32">
        <v>38.523000000000003</v>
      </c>
      <c r="C150" s="32">
        <v>230.4</v>
      </c>
      <c r="D150" s="32">
        <v>230.4</v>
      </c>
      <c r="E150" s="32">
        <v>66.88</v>
      </c>
      <c r="F150" s="32">
        <v>0.32400000000000001</v>
      </c>
      <c r="G150" s="32">
        <v>1.917</v>
      </c>
      <c r="H150" s="32">
        <v>28.602</v>
      </c>
      <c r="I150" s="32">
        <v>23.704000000000001</v>
      </c>
      <c r="J150" s="32">
        <v>2.867</v>
      </c>
      <c r="K150" s="32">
        <v>6.9630000000000001</v>
      </c>
      <c r="L150" s="32">
        <v>620.75</v>
      </c>
    </row>
    <row r="151" spans="1:12" x14ac:dyDescent="0.25">
      <c r="A151" s="32" t="s">
        <v>263</v>
      </c>
      <c r="B151" s="32">
        <v>40.930999999999997</v>
      </c>
      <c r="C151" s="32">
        <v>244.8</v>
      </c>
      <c r="D151" s="32">
        <v>244.8</v>
      </c>
      <c r="E151" s="32">
        <v>62.945999999999998</v>
      </c>
      <c r="F151" s="32">
        <v>0.30499999999999999</v>
      </c>
      <c r="G151" s="32">
        <v>1.804</v>
      </c>
      <c r="H151" s="32">
        <v>26.919</v>
      </c>
      <c r="I151" s="32">
        <v>22.31</v>
      </c>
      <c r="J151" s="32">
        <v>2.698</v>
      </c>
      <c r="K151" s="32">
        <v>6.5529999999999999</v>
      </c>
      <c r="L151" s="32">
        <v>644.81500000000005</v>
      </c>
    </row>
    <row r="152" spans="1:12" x14ac:dyDescent="0.25">
      <c r="A152" s="32" t="s">
        <v>264</v>
      </c>
      <c r="B152" s="32">
        <v>43.338000000000001</v>
      </c>
      <c r="C152" s="32">
        <v>259.2</v>
      </c>
      <c r="D152" s="32">
        <v>259.2</v>
      </c>
      <c r="E152" s="32">
        <v>59.448999999999998</v>
      </c>
      <c r="F152" s="32">
        <v>0.28799999999999998</v>
      </c>
      <c r="G152" s="32">
        <v>1.704</v>
      </c>
      <c r="H152" s="32">
        <v>25.423999999999999</v>
      </c>
      <c r="I152" s="32">
        <v>21.07</v>
      </c>
      <c r="J152" s="32">
        <v>2.548</v>
      </c>
      <c r="K152" s="32">
        <v>6.1890000000000001</v>
      </c>
      <c r="L152" s="32">
        <v>669.673</v>
      </c>
    </row>
    <row r="153" spans="1:12" x14ac:dyDescent="0.25">
      <c r="A153" s="32" t="s">
        <v>265</v>
      </c>
      <c r="B153" s="32">
        <v>45.746000000000002</v>
      </c>
      <c r="C153" s="32">
        <v>273.60000000000002</v>
      </c>
      <c r="D153" s="32">
        <v>273.60000000000002</v>
      </c>
      <c r="E153" s="32">
        <v>56.32</v>
      </c>
      <c r="F153" s="32">
        <v>0.27300000000000002</v>
      </c>
      <c r="G153" s="32">
        <v>1.6140000000000001</v>
      </c>
      <c r="H153" s="32">
        <v>24.085999999999999</v>
      </c>
      <c r="I153" s="32">
        <v>19.962</v>
      </c>
      <c r="J153" s="32">
        <v>2.4140000000000001</v>
      </c>
      <c r="K153" s="32">
        <v>5.8630000000000004</v>
      </c>
      <c r="L153" s="32">
        <v>695.20100000000002</v>
      </c>
    </row>
    <row r="154" spans="1:12" x14ac:dyDescent="0.25">
      <c r="A154" s="32" t="s">
        <v>266</v>
      </c>
      <c r="B154" s="32">
        <v>48.154000000000003</v>
      </c>
      <c r="C154" s="32">
        <v>288</v>
      </c>
      <c r="D154" s="32">
        <v>288</v>
      </c>
      <c r="E154" s="32">
        <v>53.503999999999998</v>
      </c>
      <c r="F154" s="32">
        <v>0.25900000000000001</v>
      </c>
      <c r="G154" s="32">
        <v>1.5329999999999999</v>
      </c>
      <c r="H154" s="32">
        <v>22.881</v>
      </c>
      <c r="I154" s="32">
        <v>18.963000000000001</v>
      </c>
      <c r="J154" s="32">
        <v>2.2930000000000001</v>
      </c>
      <c r="K154" s="32">
        <v>5.57</v>
      </c>
      <c r="L154" s="32">
        <v>721.29399999999998</v>
      </c>
    </row>
    <row r="155" spans="1:12" x14ac:dyDescent="0.25">
      <c r="A155" s="32" t="s">
        <v>267</v>
      </c>
      <c r="B155" s="32">
        <v>52.969000000000001</v>
      </c>
      <c r="C155" s="32">
        <v>316.8</v>
      </c>
      <c r="D155" s="32">
        <v>316.8</v>
      </c>
      <c r="E155" s="32">
        <v>48.64</v>
      </c>
      <c r="F155" s="32">
        <v>0.23599999999999999</v>
      </c>
      <c r="G155" s="32">
        <v>1.3939999999999999</v>
      </c>
      <c r="H155" s="32">
        <v>20.800999999999998</v>
      </c>
      <c r="I155" s="32">
        <v>17.239000000000001</v>
      </c>
      <c r="J155" s="32">
        <v>2.085</v>
      </c>
      <c r="K155" s="32">
        <v>5.0640000000000001</v>
      </c>
      <c r="L155" s="32">
        <v>774.87900000000002</v>
      </c>
    </row>
    <row r="156" spans="1:12" x14ac:dyDescent="0.25">
      <c r="B156" s="40" t="s">
        <v>299</v>
      </c>
      <c r="C156" s="41"/>
      <c r="D156" s="41"/>
      <c r="E156" s="41"/>
      <c r="F156" s="41"/>
      <c r="G156" s="41"/>
      <c r="H156" s="41"/>
      <c r="I156" s="41"/>
      <c r="J156" s="41"/>
      <c r="K156" s="41"/>
      <c r="L156" s="41"/>
    </row>
    <row r="157" spans="1:12" x14ac:dyDescent="0.25">
      <c r="A157" s="32" t="s">
        <v>289</v>
      </c>
      <c r="B157" s="32">
        <v>2.4079999999999999</v>
      </c>
      <c r="C157" s="32">
        <v>15.36</v>
      </c>
      <c r="D157" s="32">
        <v>15.36</v>
      </c>
      <c r="E157" s="32">
        <v>1141.4190000000001</v>
      </c>
      <c r="F157" s="32">
        <v>5.1840000000000002</v>
      </c>
      <c r="G157" s="32">
        <v>30.67</v>
      </c>
      <c r="H157" s="32">
        <v>457.62700000000001</v>
      </c>
      <c r="I157" s="32">
        <v>379.26900000000001</v>
      </c>
      <c r="J157" s="32">
        <v>45.865000000000002</v>
      </c>
      <c r="K157" s="32">
        <v>111.40600000000001</v>
      </c>
      <c r="L157" s="32">
        <v>2047.297</v>
      </c>
    </row>
    <row r="158" spans="1:12" x14ac:dyDescent="0.25">
      <c r="A158" s="32" t="s">
        <v>290</v>
      </c>
      <c r="B158" s="32">
        <v>4.8150000000000004</v>
      </c>
      <c r="C158" s="32">
        <v>30.72</v>
      </c>
      <c r="D158" s="32">
        <v>30.72</v>
      </c>
      <c r="E158" s="32">
        <v>570.70899999999995</v>
      </c>
      <c r="F158" s="32">
        <v>2.5920000000000001</v>
      </c>
      <c r="G158" s="32">
        <v>15.335000000000001</v>
      </c>
      <c r="H158" s="32">
        <v>228.81399999999999</v>
      </c>
      <c r="I158" s="32">
        <v>189.63399999999999</v>
      </c>
      <c r="J158" s="32">
        <v>22.931999999999999</v>
      </c>
      <c r="K158" s="32">
        <v>55.703000000000003</v>
      </c>
      <c r="L158" s="32">
        <v>1073.3389999999999</v>
      </c>
    </row>
    <row r="159" spans="1:12" x14ac:dyDescent="0.25">
      <c r="A159" s="32" t="s">
        <v>291</v>
      </c>
      <c r="B159" s="32">
        <v>7.2229999999999999</v>
      </c>
      <c r="C159" s="32">
        <v>46.08</v>
      </c>
      <c r="D159" s="32">
        <v>46.08</v>
      </c>
      <c r="E159" s="32">
        <v>380.47300000000001</v>
      </c>
      <c r="F159" s="32">
        <v>1.728</v>
      </c>
      <c r="G159" s="32">
        <v>10.223000000000001</v>
      </c>
      <c r="H159" s="32">
        <v>152.542</v>
      </c>
      <c r="I159" s="32">
        <v>126.423</v>
      </c>
      <c r="J159" s="32">
        <v>15.288</v>
      </c>
      <c r="K159" s="32">
        <v>37.134999999999998</v>
      </c>
      <c r="L159" s="32">
        <v>770.77200000000005</v>
      </c>
    </row>
    <row r="160" spans="1:12" x14ac:dyDescent="0.25">
      <c r="A160" s="32" t="s">
        <v>292</v>
      </c>
      <c r="B160" s="32">
        <v>9.6310000000000002</v>
      </c>
      <c r="C160" s="32">
        <v>61.44</v>
      </c>
      <c r="D160" s="32">
        <v>61.44</v>
      </c>
      <c r="E160" s="32">
        <v>285.35500000000002</v>
      </c>
      <c r="F160" s="32">
        <v>1.296</v>
      </c>
      <c r="G160" s="32">
        <v>7.6669999999999998</v>
      </c>
      <c r="H160" s="32">
        <v>114.407</v>
      </c>
      <c r="I160" s="32">
        <v>94.816999999999993</v>
      </c>
      <c r="J160" s="32">
        <v>11.465999999999999</v>
      </c>
      <c r="K160" s="32">
        <v>27.850999999999999</v>
      </c>
      <c r="L160" s="32">
        <v>636.053</v>
      </c>
    </row>
    <row r="161" spans="1:12" x14ac:dyDescent="0.25">
      <c r="A161" s="32" t="s">
        <v>293</v>
      </c>
      <c r="B161" s="32">
        <v>12.038</v>
      </c>
      <c r="C161" s="32">
        <v>76.8</v>
      </c>
      <c r="D161" s="32">
        <v>76.8</v>
      </c>
      <c r="E161" s="32">
        <v>228.28399999999999</v>
      </c>
      <c r="F161" s="32">
        <v>1.0369999999999999</v>
      </c>
      <c r="G161" s="32">
        <v>6.1340000000000003</v>
      </c>
      <c r="H161" s="32">
        <v>91.525000000000006</v>
      </c>
      <c r="I161" s="32">
        <v>75.853999999999999</v>
      </c>
      <c r="J161" s="32">
        <v>9.173</v>
      </c>
      <c r="K161" s="32">
        <v>22.280999999999999</v>
      </c>
      <c r="L161" s="32">
        <v>568.47199999999998</v>
      </c>
    </row>
    <row r="162" spans="1:12" x14ac:dyDescent="0.25">
      <c r="A162" s="32" t="s">
        <v>294</v>
      </c>
      <c r="B162" s="32">
        <v>14.446</v>
      </c>
      <c r="C162" s="32">
        <v>92.16</v>
      </c>
      <c r="D162" s="32">
        <v>92.16</v>
      </c>
      <c r="E162" s="32">
        <v>190.23599999999999</v>
      </c>
      <c r="F162" s="32">
        <v>0.86399999999999999</v>
      </c>
      <c r="G162" s="32">
        <v>5.1120000000000001</v>
      </c>
      <c r="H162" s="32">
        <v>76.271000000000001</v>
      </c>
      <c r="I162" s="32">
        <v>63.210999999999999</v>
      </c>
      <c r="J162" s="32">
        <v>7.6440000000000001</v>
      </c>
      <c r="K162" s="32">
        <v>18.568000000000001</v>
      </c>
      <c r="L162" s="32">
        <v>534.46</v>
      </c>
    </row>
    <row r="163" spans="1:12" x14ac:dyDescent="0.25">
      <c r="A163" s="32" t="s">
        <v>295</v>
      </c>
      <c r="B163" s="32">
        <v>16.853999999999999</v>
      </c>
      <c r="C163" s="32">
        <v>107.52</v>
      </c>
      <c r="D163" s="32">
        <v>107.52</v>
      </c>
      <c r="E163" s="32">
        <v>163.06</v>
      </c>
      <c r="F163" s="32">
        <v>0.74099999999999999</v>
      </c>
      <c r="G163" s="32">
        <v>4.3810000000000002</v>
      </c>
      <c r="H163" s="32">
        <v>65.375</v>
      </c>
      <c r="I163" s="32">
        <v>54.180999999999997</v>
      </c>
      <c r="J163" s="32">
        <v>6.5519999999999996</v>
      </c>
      <c r="K163" s="32">
        <v>15.914999999999999</v>
      </c>
      <c r="L163" s="32">
        <v>519.63199999999995</v>
      </c>
    </row>
    <row r="164" spans="1:12" x14ac:dyDescent="0.25">
      <c r="A164" s="32" t="s">
        <v>296</v>
      </c>
      <c r="B164" s="32">
        <v>19.260999999999999</v>
      </c>
      <c r="C164" s="32">
        <v>122.88</v>
      </c>
      <c r="D164" s="32">
        <v>122.88</v>
      </c>
      <c r="E164" s="32">
        <v>142.67699999999999</v>
      </c>
      <c r="F164" s="32">
        <v>0.64800000000000002</v>
      </c>
      <c r="G164" s="32">
        <v>3.8340000000000001</v>
      </c>
      <c r="H164" s="32">
        <v>57.203000000000003</v>
      </c>
      <c r="I164" s="32">
        <v>47.408999999999999</v>
      </c>
      <c r="J164" s="32">
        <v>5.7329999999999997</v>
      </c>
      <c r="K164" s="32">
        <v>13.926</v>
      </c>
      <c r="L164" s="32">
        <v>516.79200000000003</v>
      </c>
    </row>
    <row r="165" spans="1:12" x14ac:dyDescent="0.25">
      <c r="A165" s="32" t="s">
        <v>297</v>
      </c>
      <c r="B165" s="32">
        <v>21.669</v>
      </c>
      <c r="C165" s="32">
        <v>138.24</v>
      </c>
      <c r="D165" s="32">
        <v>138.24</v>
      </c>
      <c r="E165" s="32">
        <v>126.824</v>
      </c>
      <c r="F165" s="32">
        <v>0.57599999999999996</v>
      </c>
      <c r="G165" s="32">
        <v>3.4079999999999999</v>
      </c>
      <c r="H165" s="32">
        <v>50.847000000000001</v>
      </c>
      <c r="I165" s="32">
        <v>42.140999999999998</v>
      </c>
      <c r="J165" s="32">
        <v>5.0960000000000001</v>
      </c>
      <c r="K165" s="32">
        <v>12.378</v>
      </c>
      <c r="L165" s="32">
        <v>521.94500000000005</v>
      </c>
    </row>
    <row r="166" spans="1:12" x14ac:dyDescent="0.25">
      <c r="A166" s="32" t="s">
        <v>277</v>
      </c>
      <c r="B166" s="32">
        <v>24.077000000000002</v>
      </c>
      <c r="C166" s="32">
        <v>153.6</v>
      </c>
      <c r="D166" s="32">
        <v>153.6</v>
      </c>
      <c r="E166" s="32">
        <v>114.142</v>
      </c>
      <c r="F166" s="32">
        <v>0.51800000000000002</v>
      </c>
      <c r="G166" s="32">
        <v>3.0670000000000002</v>
      </c>
      <c r="H166" s="32">
        <v>45.762999999999998</v>
      </c>
      <c r="I166" s="32">
        <v>37.927</v>
      </c>
      <c r="J166" s="32">
        <v>4.5860000000000003</v>
      </c>
      <c r="K166" s="32">
        <v>11.141</v>
      </c>
      <c r="L166" s="32">
        <v>532.69399999999996</v>
      </c>
    </row>
    <row r="167" spans="1:12" x14ac:dyDescent="0.25">
      <c r="A167" s="32" t="s">
        <v>278</v>
      </c>
      <c r="B167" s="32">
        <v>26.484000000000002</v>
      </c>
      <c r="C167" s="32">
        <v>168.96</v>
      </c>
      <c r="D167" s="32">
        <v>168.96</v>
      </c>
      <c r="E167" s="32">
        <v>103.765</v>
      </c>
      <c r="F167" s="32">
        <v>0.47099999999999997</v>
      </c>
      <c r="G167" s="32">
        <v>2.7879999999999998</v>
      </c>
      <c r="H167" s="32">
        <v>41.601999999999997</v>
      </c>
      <c r="I167" s="32">
        <v>34.478999999999999</v>
      </c>
      <c r="J167" s="32">
        <v>4.17</v>
      </c>
      <c r="K167" s="32">
        <v>10.128</v>
      </c>
      <c r="L167" s="32">
        <v>547.50900000000001</v>
      </c>
    </row>
    <row r="168" spans="1:12" x14ac:dyDescent="0.25">
      <c r="A168" s="32" t="s">
        <v>279</v>
      </c>
      <c r="B168" s="32">
        <v>28.891999999999999</v>
      </c>
      <c r="C168" s="32">
        <v>184.32</v>
      </c>
      <c r="D168" s="32">
        <v>184.32</v>
      </c>
      <c r="E168" s="32">
        <v>95.117999999999995</v>
      </c>
      <c r="F168" s="32">
        <v>0.432</v>
      </c>
      <c r="G168" s="32">
        <v>2.556</v>
      </c>
      <c r="H168" s="32">
        <v>38.136000000000003</v>
      </c>
      <c r="I168" s="32">
        <v>31.606000000000002</v>
      </c>
      <c r="J168" s="32">
        <v>3.8220000000000001</v>
      </c>
      <c r="K168" s="32">
        <v>9.2840000000000007</v>
      </c>
      <c r="L168" s="32">
        <v>565.38</v>
      </c>
    </row>
    <row r="169" spans="1:12" x14ac:dyDescent="0.25">
      <c r="A169" s="32" t="s">
        <v>280</v>
      </c>
      <c r="B169" s="32">
        <v>31.3</v>
      </c>
      <c r="C169" s="32">
        <v>199.68</v>
      </c>
      <c r="D169" s="32">
        <v>199.68</v>
      </c>
      <c r="E169" s="32">
        <v>87.801000000000002</v>
      </c>
      <c r="F169" s="32">
        <v>0.39900000000000002</v>
      </c>
      <c r="G169" s="32">
        <v>2.359</v>
      </c>
      <c r="H169" s="32">
        <v>35.201999999999998</v>
      </c>
      <c r="I169" s="32">
        <v>29.175000000000001</v>
      </c>
      <c r="J169" s="32">
        <v>3.528</v>
      </c>
      <c r="K169" s="32">
        <v>8.57</v>
      </c>
      <c r="L169" s="32">
        <v>585.596</v>
      </c>
    </row>
    <row r="170" spans="1:12" x14ac:dyDescent="0.25">
      <c r="A170" s="32" t="s">
        <v>281</v>
      </c>
      <c r="B170" s="32">
        <v>33.707999999999998</v>
      </c>
      <c r="C170" s="32">
        <v>215.04</v>
      </c>
      <c r="D170" s="32">
        <v>215.04</v>
      </c>
      <c r="E170" s="32">
        <v>81.53</v>
      </c>
      <c r="F170" s="32">
        <v>0.37</v>
      </c>
      <c r="G170" s="32">
        <v>2.1909999999999998</v>
      </c>
      <c r="H170" s="32">
        <v>32.688000000000002</v>
      </c>
      <c r="I170" s="32">
        <v>27.091000000000001</v>
      </c>
      <c r="J170" s="32">
        <v>3.2759999999999998</v>
      </c>
      <c r="K170" s="32">
        <v>7.9580000000000002</v>
      </c>
      <c r="L170" s="32">
        <v>607.65800000000002</v>
      </c>
    </row>
    <row r="171" spans="1:12" x14ac:dyDescent="0.25">
      <c r="A171" s="32" t="s">
        <v>282</v>
      </c>
      <c r="B171" s="32">
        <v>36.115000000000002</v>
      </c>
      <c r="C171" s="32">
        <v>230.4</v>
      </c>
      <c r="D171" s="32">
        <v>230.4</v>
      </c>
      <c r="E171" s="32">
        <v>76.094999999999999</v>
      </c>
      <c r="F171" s="32">
        <v>0.34599999999999997</v>
      </c>
      <c r="G171" s="32">
        <v>2.0449999999999999</v>
      </c>
      <c r="H171" s="32">
        <v>30.507999999999999</v>
      </c>
      <c r="I171" s="32">
        <v>25.285</v>
      </c>
      <c r="J171" s="32">
        <v>3.0579999999999998</v>
      </c>
      <c r="K171" s="32">
        <v>7.4269999999999996</v>
      </c>
      <c r="L171" s="32">
        <v>631.19399999999996</v>
      </c>
    </row>
    <row r="172" spans="1:12" x14ac:dyDescent="0.25">
      <c r="A172" s="32" t="s">
        <v>283</v>
      </c>
      <c r="B172" s="32">
        <v>38.523000000000003</v>
      </c>
      <c r="C172" s="32">
        <v>245.76</v>
      </c>
      <c r="D172" s="32">
        <v>245.76</v>
      </c>
      <c r="E172" s="32">
        <v>71.338999999999999</v>
      </c>
      <c r="F172" s="32">
        <v>0.32400000000000001</v>
      </c>
      <c r="G172" s="32">
        <v>1.917</v>
      </c>
      <c r="H172" s="32">
        <v>28.602</v>
      </c>
      <c r="I172" s="32">
        <v>23.704000000000001</v>
      </c>
      <c r="J172" s="32">
        <v>2.867</v>
      </c>
      <c r="K172" s="32">
        <v>6.9630000000000001</v>
      </c>
      <c r="L172" s="32">
        <v>655.92899999999997</v>
      </c>
    </row>
    <row r="173" spans="1:12" x14ac:dyDescent="0.25">
      <c r="A173" s="32" t="s">
        <v>284</v>
      </c>
      <c r="B173" s="32">
        <v>40.930999999999997</v>
      </c>
      <c r="C173" s="32">
        <v>261.12</v>
      </c>
      <c r="D173" s="32">
        <v>261.12</v>
      </c>
      <c r="E173" s="32">
        <v>67.141999999999996</v>
      </c>
      <c r="F173" s="32">
        <v>0.30499999999999999</v>
      </c>
      <c r="G173" s="32">
        <v>1.804</v>
      </c>
      <c r="H173" s="32">
        <v>26.919</v>
      </c>
      <c r="I173" s="32">
        <v>22.31</v>
      </c>
      <c r="J173" s="32">
        <v>2.698</v>
      </c>
      <c r="K173" s="32">
        <v>6.5529999999999999</v>
      </c>
      <c r="L173" s="32">
        <v>681.65099999999995</v>
      </c>
    </row>
    <row r="174" spans="1:12" x14ac:dyDescent="0.25">
      <c r="A174" s="32" t="s">
        <v>285</v>
      </c>
      <c r="B174" s="32">
        <v>43.338000000000001</v>
      </c>
      <c r="C174" s="32">
        <v>276.48</v>
      </c>
      <c r="D174" s="32">
        <v>276.48</v>
      </c>
      <c r="E174" s="32">
        <v>63.411999999999999</v>
      </c>
      <c r="F174" s="32">
        <v>0.28799999999999998</v>
      </c>
      <c r="G174" s="32">
        <v>1.704</v>
      </c>
      <c r="H174" s="32">
        <v>25.423999999999999</v>
      </c>
      <c r="I174" s="32">
        <v>21.07</v>
      </c>
      <c r="J174" s="32">
        <v>2.548</v>
      </c>
      <c r="K174" s="32">
        <v>6.1890000000000001</v>
      </c>
      <c r="L174" s="32">
        <v>708.19600000000003</v>
      </c>
    </row>
    <row r="175" spans="1:12" x14ac:dyDescent="0.25">
      <c r="A175" s="32" t="s">
        <v>286</v>
      </c>
      <c r="B175" s="32">
        <v>45.746000000000002</v>
      </c>
      <c r="C175" s="32">
        <v>291.83999999999997</v>
      </c>
      <c r="D175" s="32">
        <v>291.83999999999997</v>
      </c>
      <c r="E175" s="32">
        <v>60.075000000000003</v>
      </c>
      <c r="F175" s="32">
        <v>0.27300000000000002</v>
      </c>
      <c r="G175" s="32">
        <v>1.6140000000000001</v>
      </c>
      <c r="H175" s="32">
        <v>24.085999999999999</v>
      </c>
      <c r="I175" s="32">
        <v>19.962</v>
      </c>
      <c r="J175" s="32">
        <v>2.4140000000000001</v>
      </c>
      <c r="K175" s="32">
        <v>5.8630000000000004</v>
      </c>
      <c r="L175" s="32">
        <v>735.43600000000004</v>
      </c>
    </row>
    <row r="176" spans="1:12" x14ac:dyDescent="0.25">
      <c r="A176" s="32" t="s">
        <v>287</v>
      </c>
      <c r="B176" s="32">
        <v>48.154000000000003</v>
      </c>
      <c r="C176" s="32">
        <v>307.2</v>
      </c>
      <c r="D176" s="32">
        <v>307.2</v>
      </c>
      <c r="E176" s="32">
        <v>57.070999999999998</v>
      </c>
      <c r="F176" s="32">
        <v>0.25900000000000001</v>
      </c>
      <c r="G176" s="32">
        <v>1.5329999999999999</v>
      </c>
      <c r="H176" s="32">
        <v>22.881</v>
      </c>
      <c r="I176" s="32">
        <v>18.963000000000001</v>
      </c>
      <c r="J176" s="32">
        <v>2.2930000000000001</v>
      </c>
      <c r="K176" s="32">
        <v>5.57</v>
      </c>
      <c r="L176" s="32">
        <v>763.26099999999997</v>
      </c>
    </row>
    <row r="177" spans="1:12" x14ac:dyDescent="0.25">
      <c r="A177" s="32" t="s">
        <v>288</v>
      </c>
      <c r="B177" s="32">
        <v>52.969000000000001</v>
      </c>
      <c r="C177" s="32">
        <v>337.92</v>
      </c>
      <c r="D177" s="32">
        <v>337.92</v>
      </c>
      <c r="E177" s="32">
        <v>51.883000000000003</v>
      </c>
      <c r="F177" s="32">
        <v>0.23599999999999999</v>
      </c>
      <c r="G177" s="32">
        <v>1.3939999999999999</v>
      </c>
      <c r="H177" s="32">
        <v>20.800999999999998</v>
      </c>
      <c r="I177" s="32">
        <v>17.239000000000001</v>
      </c>
      <c r="J177" s="32">
        <v>2.085</v>
      </c>
      <c r="K177" s="32">
        <v>5.0640000000000001</v>
      </c>
      <c r="L177" s="32">
        <v>820.36199999999997</v>
      </c>
    </row>
    <row r="178" spans="1:12" x14ac:dyDescent="0.25">
      <c r="B178" s="40" t="s">
        <v>317</v>
      </c>
      <c r="C178" s="41"/>
      <c r="D178" s="41"/>
      <c r="E178" s="41"/>
      <c r="F178" s="41"/>
      <c r="G178" s="41"/>
      <c r="H178" s="41"/>
      <c r="I178" s="41"/>
      <c r="J178" s="41"/>
      <c r="K178" s="41"/>
      <c r="L178" s="41"/>
    </row>
    <row r="179" spans="1:12" x14ac:dyDescent="0.25">
      <c r="A179" s="32" t="s">
        <v>142</v>
      </c>
      <c r="B179" s="32">
        <v>2.4079999999999999</v>
      </c>
      <c r="C179" s="32">
        <v>6.4</v>
      </c>
      <c r="D179" s="32">
        <v>6.4</v>
      </c>
      <c r="E179" s="32">
        <v>713.38699999999994</v>
      </c>
      <c r="F179" s="32">
        <v>5.1840000000000002</v>
      </c>
      <c r="G179" s="32">
        <v>30.67</v>
      </c>
      <c r="H179" s="32">
        <v>457.62700000000001</v>
      </c>
      <c r="I179" s="32">
        <v>379.26900000000001</v>
      </c>
      <c r="J179" s="32">
        <v>45.865000000000002</v>
      </c>
      <c r="K179" s="32">
        <v>111.40600000000001</v>
      </c>
      <c r="L179" s="32">
        <v>1601.345</v>
      </c>
    </row>
    <row r="180" spans="1:12" x14ac:dyDescent="0.25">
      <c r="A180" s="32" t="s">
        <v>150</v>
      </c>
      <c r="B180" s="32">
        <v>4.8150000000000004</v>
      </c>
      <c r="C180" s="32">
        <v>12.8</v>
      </c>
      <c r="D180" s="32">
        <v>12.8</v>
      </c>
      <c r="E180" s="32">
        <v>356.69299999999998</v>
      </c>
      <c r="F180" s="32">
        <v>2.5920000000000001</v>
      </c>
      <c r="G180" s="32">
        <v>15.335000000000001</v>
      </c>
      <c r="H180" s="32">
        <v>228.81399999999999</v>
      </c>
      <c r="I180" s="32">
        <v>189.63399999999999</v>
      </c>
      <c r="J180" s="32">
        <v>22.931999999999999</v>
      </c>
      <c r="K180" s="32">
        <v>55.703000000000003</v>
      </c>
      <c r="L180" s="32">
        <v>823.48299999999995</v>
      </c>
    </row>
    <row r="181" spans="1:12" x14ac:dyDescent="0.25">
      <c r="A181" s="32" t="s">
        <v>143</v>
      </c>
      <c r="B181" s="32">
        <v>7.2229999999999999</v>
      </c>
      <c r="C181" s="32">
        <v>19.2</v>
      </c>
      <c r="D181" s="32">
        <v>19.2</v>
      </c>
      <c r="E181" s="32">
        <v>237.79599999999999</v>
      </c>
      <c r="F181" s="32">
        <v>1.728</v>
      </c>
      <c r="G181" s="32">
        <v>10.223000000000001</v>
      </c>
      <c r="H181" s="32">
        <v>152.542</v>
      </c>
      <c r="I181" s="32">
        <v>126.423</v>
      </c>
      <c r="J181" s="32">
        <v>15.288</v>
      </c>
      <c r="K181" s="32">
        <v>37.134999999999998</v>
      </c>
      <c r="L181" s="32">
        <v>574.33500000000004</v>
      </c>
    </row>
    <row r="182" spans="1:12" x14ac:dyDescent="0.25">
      <c r="A182" s="32" t="s">
        <v>144</v>
      </c>
      <c r="B182" s="32">
        <v>9.6310000000000002</v>
      </c>
      <c r="C182" s="32">
        <v>25.6</v>
      </c>
      <c r="D182" s="32">
        <v>25.6</v>
      </c>
      <c r="E182" s="32">
        <v>178.34700000000001</v>
      </c>
      <c r="F182" s="32">
        <v>1.296</v>
      </c>
      <c r="G182" s="32">
        <v>7.6669999999999998</v>
      </c>
      <c r="H182" s="32">
        <v>114.407</v>
      </c>
      <c r="I182" s="32">
        <v>94.816999999999993</v>
      </c>
      <c r="J182" s="32">
        <v>11.465999999999999</v>
      </c>
      <c r="K182" s="32">
        <v>27.850999999999999</v>
      </c>
      <c r="L182" s="32">
        <v>457.36500000000001</v>
      </c>
    </row>
    <row r="183" spans="1:12" x14ac:dyDescent="0.25">
      <c r="A183" s="32" t="s">
        <v>145</v>
      </c>
      <c r="B183" s="32">
        <v>12.038</v>
      </c>
      <c r="C183" s="32">
        <v>32</v>
      </c>
      <c r="D183" s="32">
        <v>32</v>
      </c>
      <c r="E183" s="32">
        <v>142.67699999999999</v>
      </c>
      <c r="F183" s="32">
        <v>1.0369999999999999</v>
      </c>
      <c r="G183" s="32">
        <v>6.1340000000000003</v>
      </c>
      <c r="H183" s="32">
        <v>91.525000000000006</v>
      </c>
      <c r="I183" s="32">
        <v>75.853999999999999</v>
      </c>
      <c r="J183" s="32">
        <v>9.173</v>
      </c>
      <c r="K183" s="32">
        <v>22.280999999999999</v>
      </c>
      <c r="L183" s="32">
        <v>393.26499999999999</v>
      </c>
    </row>
    <row r="184" spans="1:12" x14ac:dyDescent="0.25">
      <c r="A184" s="32" t="s">
        <v>146</v>
      </c>
      <c r="B184" s="32">
        <v>14.446</v>
      </c>
      <c r="C184" s="32">
        <v>38.4</v>
      </c>
      <c r="D184" s="32">
        <v>38.4</v>
      </c>
      <c r="E184" s="32">
        <v>118.898</v>
      </c>
      <c r="F184" s="32">
        <v>0.86399999999999999</v>
      </c>
      <c r="G184" s="32">
        <v>5.1120000000000001</v>
      </c>
      <c r="H184" s="32">
        <v>76.271000000000001</v>
      </c>
      <c r="I184" s="32">
        <v>63.210999999999999</v>
      </c>
      <c r="J184" s="32">
        <v>7.6440000000000001</v>
      </c>
      <c r="K184" s="32">
        <v>18.568000000000001</v>
      </c>
      <c r="L184" s="32">
        <v>355.60199999999998</v>
      </c>
    </row>
    <row r="185" spans="1:12" x14ac:dyDescent="0.25">
      <c r="A185" s="32" t="s">
        <v>147</v>
      </c>
      <c r="B185" s="32">
        <v>16.853999999999999</v>
      </c>
      <c r="C185" s="32">
        <v>44.8</v>
      </c>
      <c r="D185" s="32">
        <v>44.8</v>
      </c>
      <c r="E185" s="32">
        <v>101.91200000000001</v>
      </c>
      <c r="F185" s="32">
        <v>0.74099999999999999</v>
      </c>
      <c r="G185" s="32">
        <v>4.3810000000000002</v>
      </c>
      <c r="H185" s="32">
        <v>65.375</v>
      </c>
      <c r="I185" s="32">
        <v>54.180999999999997</v>
      </c>
      <c r="J185" s="32">
        <v>6.5519999999999996</v>
      </c>
      <c r="K185" s="32">
        <v>15.914999999999999</v>
      </c>
      <c r="L185" s="32">
        <v>333.04399999999998</v>
      </c>
    </row>
    <row r="186" spans="1:12" x14ac:dyDescent="0.25">
      <c r="A186" s="32" t="s">
        <v>148</v>
      </c>
      <c r="B186" s="32">
        <v>19.260999999999999</v>
      </c>
      <c r="C186" s="32">
        <v>51.2</v>
      </c>
      <c r="D186" s="32">
        <v>51.2</v>
      </c>
      <c r="E186" s="32">
        <v>89.173000000000002</v>
      </c>
      <c r="F186" s="32">
        <v>0.64800000000000002</v>
      </c>
      <c r="G186" s="32">
        <v>3.8340000000000001</v>
      </c>
      <c r="H186" s="32">
        <v>57.203000000000003</v>
      </c>
      <c r="I186" s="32">
        <v>47.408999999999999</v>
      </c>
      <c r="J186" s="32">
        <v>5.7329999999999997</v>
      </c>
      <c r="K186" s="32">
        <v>13.926</v>
      </c>
      <c r="L186" s="32">
        <v>319.928</v>
      </c>
    </row>
    <row r="187" spans="1:12" x14ac:dyDescent="0.25">
      <c r="A187" s="32" t="s">
        <v>149</v>
      </c>
      <c r="B187" s="32">
        <v>21.669</v>
      </c>
      <c r="C187" s="32">
        <v>57.6</v>
      </c>
      <c r="D187" s="32">
        <v>57.6</v>
      </c>
      <c r="E187" s="32">
        <v>79.265000000000001</v>
      </c>
      <c r="F187" s="32">
        <v>0.57599999999999996</v>
      </c>
      <c r="G187" s="32">
        <v>3.4079999999999999</v>
      </c>
      <c r="H187" s="32">
        <v>50.847000000000001</v>
      </c>
      <c r="I187" s="32">
        <v>42.140999999999998</v>
      </c>
      <c r="J187" s="32">
        <v>5.0960000000000001</v>
      </c>
      <c r="K187" s="32">
        <v>12.378</v>
      </c>
      <c r="L187" s="32">
        <v>313.10599999999999</v>
      </c>
    </row>
    <row r="188" spans="1:12" x14ac:dyDescent="0.25">
      <c r="A188" s="32" t="s">
        <v>130</v>
      </c>
      <c r="B188" s="32">
        <v>24.077000000000002</v>
      </c>
      <c r="C188" s="32">
        <v>64</v>
      </c>
      <c r="D188" s="32">
        <v>64</v>
      </c>
      <c r="E188" s="32">
        <v>71.338999999999999</v>
      </c>
      <c r="F188" s="32">
        <v>0.51800000000000002</v>
      </c>
      <c r="G188" s="32">
        <v>3.0670000000000002</v>
      </c>
      <c r="H188" s="32">
        <v>45.762999999999998</v>
      </c>
      <c r="I188" s="32">
        <v>37.927</v>
      </c>
      <c r="J188" s="32">
        <v>4.5860000000000003</v>
      </c>
      <c r="K188" s="32">
        <v>11.141</v>
      </c>
      <c r="L188" s="32">
        <v>310.69099999999997</v>
      </c>
    </row>
    <row r="189" spans="1:12" x14ac:dyDescent="0.25">
      <c r="A189" s="32" t="s">
        <v>131</v>
      </c>
      <c r="B189" s="32">
        <v>26.484000000000002</v>
      </c>
      <c r="C189" s="32">
        <v>70.400000000000006</v>
      </c>
      <c r="D189" s="32">
        <v>70.400000000000006</v>
      </c>
      <c r="E189" s="32">
        <v>64.852999999999994</v>
      </c>
      <c r="F189" s="32">
        <v>0.47099999999999997</v>
      </c>
      <c r="G189" s="32">
        <v>2.7879999999999998</v>
      </c>
      <c r="H189" s="32">
        <v>41.601999999999997</v>
      </c>
      <c r="I189" s="32">
        <v>34.478999999999999</v>
      </c>
      <c r="J189" s="32">
        <v>4.17</v>
      </c>
      <c r="K189" s="32">
        <v>10.128</v>
      </c>
      <c r="L189" s="32">
        <v>311.47699999999998</v>
      </c>
    </row>
    <row r="190" spans="1:12" x14ac:dyDescent="0.25">
      <c r="A190" s="32" t="s">
        <v>132</v>
      </c>
      <c r="B190" s="32">
        <v>28.891999999999999</v>
      </c>
      <c r="C190" s="32">
        <v>76.8</v>
      </c>
      <c r="D190" s="32">
        <v>76.8</v>
      </c>
      <c r="E190" s="32">
        <v>59.448999999999998</v>
      </c>
      <c r="F190" s="32">
        <v>0.432</v>
      </c>
      <c r="G190" s="32">
        <v>2.556</v>
      </c>
      <c r="H190" s="32">
        <v>38.136000000000003</v>
      </c>
      <c r="I190" s="32">
        <v>31.606000000000002</v>
      </c>
      <c r="J190" s="32">
        <v>3.8220000000000001</v>
      </c>
      <c r="K190" s="32">
        <v>9.2840000000000007</v>
      </c>
      <c r="L190" s="32">
        <v>314.67099999999999</v>
      </c>
    </row>
    <row r="191" spans="1:12" x14ac:dyDescent="0.25">
      <c r="A191" s="32" t="s">
        <v>133</v>
      </c>
      <c r="B191" s="32">
        <v>31.3</v>
      </c>
      <c r="C191" s="32">
        <v>83.2</v>
      </c>
      <c r="D191" s="32">
        <v>83.2</v>
      </c>
      <c r="E191" s="32">
        <v>54.875999999999998</v>
      </c>
      <c r="F191" s="32">
        <v>0.39900000000000002</v>
      </c>
      <c r="G191" s="32">
        <v>2.359</v>
      </c>
      <c r="H191" s="32">
        <v>35.201999999999998</v>
      </c>
      <c r="I191" s="32">
        <v>29.175000000000001</v>
      </c>
      <c r="J191" s="32">
        <v>3.528</v>
      </c>
      <c r="K191" s="32">
        <v>8.57</v>
      </c>
      <c r="L191" s="32">
        <v>319.71100000000001</v>
      </c>
    </row>
    <row r="192" spans="1:12" x14ac:dyDescent="0.25">
      <c r="A192" s="32" t="s">
        <v>134</v>
      </c>
      <c r="B192" s="32">
        <v>33.707999999999998</v>
      </c>
      <c r="C192" s="32">
        <v>89.6</v>
      </c>
      <c r="D192" s="32">
        <v>89.6</v>
      </c>
      <c r="E192" s="32">
        <v>50.956000000000003</v>
      </c>
      <c r="F192" s="32">
        <v>0.37</v>
      </c>
      <c r="G192" s="32">
        <v>2.1909999999999998</v>
      </c>
      <c r="H192" s="32">
        <v>32.688000000000002</v>
      </c>
      <c r="I192" s="32">
        <v>27.091000000000001</v>
      </c>
      <c r="J192" s="32">
        <v>3.2759999999999998</v>
      </c>
      <c r="K192" s="32">
        <v>7.9580000000000002</v>
      </c>
      <c r="L192" s="32">
        <v>326.20400000000001</v>
      </c>
    </row>
    <row r="193" spans="1:12" x14ac:dyDescent="0.25">
      <c r="A193" s="32" t="s">
        <v>135</v>
      </c>
      <c r="B193" s="32">
        <v>36.115000000000002</v>
      </c>
      <c r="C193" s="32">
        <v>96</v>
      </c>
      <c r="D193" s="32">
        <v>96</v>
      </c>
      <c r="E193" s="32">
        <v>47.558999999999997</v>
      </c>
      <c r="F193" s="32">
        <v>0.34599999999999997</v>
      </c>
      <c r="G193" s="32">
        <v>2.0449999999999999</v>
      </c>
      <c r="H193" s="32">
        <v>30.507999999999999</v>
      </c>
      <c r="I193" s="32">
        <v>25.285</v>
      </c>
      <c r="J193" s="32">
        <v>3.0579999999999998</v>
      </c>
      <c r="K193" s="32">
        <v>7.4269999999999996</v>
      </c>
      <c r="L193" s="32">
        <v>333.858</v>
      </c>
    </row>
    <row r="194" spans="1:12" x14ac:dyDescent="0.25">
      <c r="A194" s="32" t="s">
        <v>136</v>
      </c>
      <c r="B194" s="32">
        <v>38.523000000000003</v>
      </c>
      <c r="C194" s="32">
        <v>102.4</v>
      </c>
      <c r="D194" s="32">
        <v>102.4</v>
      </c>
      <c r="E194" s="32">
        <v>44.587000000000003</v>
      </c>
      <c r="F194" s="32">
        <v>0.32400000000000001</v>
      </c>
      <c r="G194" s="32">
        <v>1.917</v>
      </c>
      <c r="H194" s="32">
        <v>28.602</v>
      </c>
      <c r="I194" s="32">
        <v>23.704000000000001</v>
      </c>
      <c r="J194" s="32">
        <v>2.867</v>
      </c>
      <c r="K194" s="32">
        <v>6.9630000000000001</v>
      </c>
      <c r="L194" s="32">
        <v>342.45699999999999</v>
      </c>
    </row>
    <row r="195" spans="1:12" x14ac:dyDescent="0.25">
      <c r="A195" s="32" t="s">
        <v>137</v>
      </c>
      <c r="B195" s="32">
        <v>40.930999999999997</v>
      </c>
      <c r="C195" s="32">
        <v>108.8</v>
      </c>
      <c r="D195" s="32">
        <v>108.8</v>
      </c>
      <c r="E195" s="32">
        <v>41.963999999999999</v>
      </c>
      <c r="F195" s="32">
        <v>0.30499999999999999</v>
      </c>
      <c r="G195" s="32">
        <v>1.804</v>
      </c>
      <c r="H195" s="32">
        <v>26.919</v>
      </c>
      <c r="I195" s="32">
        <v>22.31</v>
      </c>
      <c r="J195" s="32">
        <v>2.698</v>
      </c>
      <c r="K195" s="32">
        <v>6.5529999999999999</v>
      </c>
      <c r="L195" s="32">
        <v>351.83300000000003</v>
      </c>
    </row>
    <row r="196" spans="1:12" x14ac:dyDescent="0.25">
      <c r="A196" s="32" t="s">
        <v>138</v>
      </c>
      <c r="B196" s="32">
        <v>43.338000000000001</v>
      </c>
      <c r="C196" s="32">
        <v>115.2</v>
      </c>
      <c r="D196" s="32">
        <v>115.2</v>
      </c>
      <c r="E196" s="32">
        <v>39.633000000000003</v>
      </c>
      <c r="F196" s="32">
        <v>0.28799999999999998</v>
      </c>
      <c r="G196" s="32">
        <v>1.704</v>
      </c>
      <c r="H196" s="32">
        <v>25.423999999999999</v>
      </c>
      <c r="I196" s="32">
        <v>21.07</v>
      </c>
      <c r="J196" s="32">
        <v>2.548</v>
      </c>
      <c r="K196" s="32">
        <v>6.1890000000000001</v>
      </c>
      <c r="L196" s="32">
        <v>361.85700000000003</v>
      </c>
    </row>
    <row r="197" spans="1:12" x14ac:dyDescent="0.25">
      <c r="A197" s="32" t="s">
        <v>139</v>
      </c>
      <c r="B197" s="32">
        <v>45.746000000000002</v>
      </c>
      <c r="C197" s="32">
        <v>121.6</v>
      </c>
      <c r="D197" s="32">
        <v>121.6</v>
      </c>
      <c r="E197" s="32">
        <v>37.546999999999997</v>
      </c>
      <c r="F197" s="32">
        <v>0.27300000000000002</v>
      </c>
      <c r="G197" s="32">
        <v>1.6140000000000001</v>
      </c>
      <c r="H197" s="32">
        <v>24.085999999999999</v>
      </c>
      <c r="I197" s="32">
        <v>19.962</v>
      </c>
      <c r="J197" s="32">
        <v>2.4140000000000001</v>
      </c>
      <c r="K197" s="32">
        <v>5.8630000000000004</v>
      </c>
      <c r="L197" s="32">
        <v>372.428</v>
      </c>
    </row>
    <row r="198" spans="1:12" x14ac:dyDescent="0.25">
      <c r="A198" s="32" t="s">
        <v>140</v>
      </c>
      <c r="B198" s="32">
        <v>48.154000000000003</v>
      </c>
      <c r="C198" s="32">
        <v>128</v>
      </c>
      <c r="D198" s="32">
        <v>128</v>
      </c>
      <c r="E198" s="32">
        <v>35.668999999999997</v>
      </c>
      <c r="F198" s="32">
        <v>0.25900000000000001</v>
      </c>
      <c r="G198" s="32">
        <v>1.5329999999999999</v>
      </c>
      <c r="H198" s="32">
        <v>22.881</v>
      </c>
      <c r="I198" s="32">
        <v>18.963000000000001</v>
      </c>
      <c r="J198" s="32">
        <v>2.2930000000000001</v>
      </c>
      <c r="K198" s="32">
        <v>5.57</v>
      </c>
      <c r="L198" s="32">
        <v>383.459</v>
      </c>
    </row>
    <row r="199" spans="1:12" x14ac:dyDescent="0.25">
      <c r="A199" s="32" t="s">
        <v>141</v>
      </c>
      <c r="B199" s="32">
        <v>52.969000000000001</v>
      </c>
      <c r="C199" s="32">
        <v>140.80000000000001</v>
      </c>
      <c r="D199" s="32">
        <v>140.80000000000001</v>
      </c>
      <c r="E199" s="32">
        <v>32.427</v>
      </c>
      <c r="F199" s="32">
        <v>0.23599999999999999</v>
      </c>
      <c r="G199" s="32">
        <v>1.3939999999999999</v>
      </c>
      <c r="H199" s="32">
        <v>20.800999999999998</v>
      </c>
      <c r="I199" s="32">
        <v>17.239000000000001</v>
      </c>
      <c r="J199" s="32">
        <v>2.085</v>
      </c>
      <c r="K199" s="32">
        <v>5.0640000000000001</v>
      </c>
      <c r="L199" s="32">
        <v>406.666</v>
      </c>
    </row>
    <row r="200" spans="1:12" x14ac:dyDescent="0.25">
      <c r="B200" s="40" t="s">
        <v>318</v>
      </c>
      <c r="C200" s="41"/>
      <c r="D200" s="41"/>
      <c r="E200" s="41"/>
      <c r="F200" s="41"/>
      <c r="G200" s="41"/>
      <c r="H200" s="41"/>
      <c r="I200" s="41"/>
      <c r="J200" s="41"/>
      <c r="K200" s="41"/>
      <c r="L200" s="41"/>
    </row>
    <row r="201" spans="1:12" x14ac:dyDescent="0.25">
      <c r="A201" s="32" t="s">
        <v>163</v>
      </c>
      <c r="B201" s="32">
        <v>2.4079999999999999</v>
      </c>
      <c r="C201" s="32">
        <v>4.2619999999999996</v>
      </c>
      <c r="D201" s="32">
        <v>4.2619999999999996</v>
      </c>
      <c r="E201" s="32">
        <v>475.11599999999999</v>
      </c>
      <c r="F201" s="32">
        <v>5.1840000000000002</v>
      </c>
      <c r="G201" s="32">
        <v>30.67</v>
      </c>
      <c r="H201" s="32">
        <v>457.62700000000001</v>
      </c>
      <c r="I201" s="32">
        <v>379.26900000000001</v>
      </c>
      <c r="J201" s="32">
        <v>45.865000000000002</v>
      </c>
      <c r="K201" s="32">
        <v>111.40600000000001</v>
      </c>
      <c r="L201" s="32">
        <v>1358.798</v>
      </c>
    </row>
    <row r="202" spans="1:12" x14ac:dyDescent="0.25">
      <c r="A202" s="32" t="s">
        <v>164</v>
      </c>
      <c r="B202" s="32">
        <v>4.8150000000000004</v>
      </c>
      <c r="C202" s="32">
        <v>8.5250000000000004</v>
      </c>
      <c r="D202" s="32">
        <v>8.5250000000000004</v>
      </c>
      <c r="E202" s="32">
        <v>237.55799999999999</v>
      </c>
      <c r="F202" s="32">
        <v>2.5920000000000001</v>
      </c>
      <c r="G202" s="32">
        <v>15.335000000000001</v>
      </c>
      <c r="H202" s="32">
        <v>228.81399999999999</v>
      </c>
      <c r="I202" s="32">
        <v>189.63399999999999</v>
      </c>
      <c r="J202" s="32">
        <v>22.931999999999999</v>
      </c>
      <c r="K202" s="32">
        <v>55.703000000000003</v>
      </c>
      <c r="L202" s="32">
        <v>695.798</v>
      </c>
    </row>
    <row r="203" spans="1:12" x14ac:dyDescent="0.25">
      <c r="A203" s="32" t="s">
        <v>165</v>
      </c>
      <c r="B203" s="32">
        <v>7.2229999999999999</v>
      </c>
      <c r="C203" s="32">
        <v>12.787000000000001</v>
      </c>
      <c r="D203" s="32">
        <v>12.787000000000001</v>
      </c>
      <c r="E203" s="32">
        <v>158.37200000000001</v>
      </c>
      <c r="F203" s="32">
        <v>1.728</v>
      </c>
      <c r="G203" s="32">
        <v>10.223000000000001</v>
      </c>
      <c r="H203" s="32">
        <v>152.542</v>
      </c>
      <c r="I203" s="32">
        <v>126.423</v>
      </c>
      <c r="J203" s="32">
        <v>15.288</v>
      </c>
      <c r="K203" s="32">
        <v>37.134999999999998</v>
      </c>
      <c r="L203" s="32">
        <v>482.08499999999998</v>
      </c>
    </row>
    <row r="204" spans="1:12" x14ac:dyDescent="0.25">
      <c r="A204" s="32" t="s">
        <v>166</v>
      </c>
      <c r="B204" s="32">
        <v>9.6310000000000002</v>
      </c>
      <c r="C204" s="32">
        <v>17.05</v>
      </c>
      <c r="D204" s="32">
        <v>17.05</v>
      </c>
      <c r="E204" s="32">
        <v>118.779</v>
      </c>
      <c r="F204" s="32">
        <v>1.296</v>
      </c>
      <c r="G204" s="32">
        <v>7.6669999999999998</v>
      </c>
      <c r="H204" s="32">
        <v>114.407</v>
      </c>
      <c r="I204" s="32">
        <v>94.816999999999993</v>
      </c>
      <c r="J204" s="32">
        <v>11.465999999999999</v>
      </c>
      <c r="K204" s="32">
        <v>27.850999999999999</v>
      </c>
      <c r="L204" s="32">
        <v>380.697</v>
      </c>
    </row>
    <row r="205" spans="1:12" x14ac:dyDescent="0.25">
      <c r="A205" s="32" t="s">
        <v>167</v>
      </c>
      <c r="B205" s="32">
        <v>12.038</v>
      </c>
      <c r="C205" s="32">
        <v>21.312000000000001</v>
      </c>
      <c r="D205" s="32">
        <v>21.312000000000001</v>
      </c>
      <c r="E205" s="32">
        <v>95.022999999999996</v>
      </c>
      <c r="F205" s="32">
        <v>1.0369999999999999</v>
      </c>
      <c r="G205" s="32">
        <v>6.1340000000000003</v>
      </c>
      <c r="H205" s="32">
        <v>91.525000000000006</v>
      </c>
      <c r="I205" s="32">
        <v>75.853999999999999</v>
      </c>
      <c r="J205" s="32">
        <v>9.173</v>
      </c>
      <c r="K205" s="32">
        <v>22.280999999999999</v>
      </c>
      <c r="L205" s="32">
        <v>324.23500000000001</v>
      </c>
    </row>
    <row r="206" spans="1:12" x14ac:dyDescent="0.25">
      <c r="A206" s="32" t="s">
        <v>168</v>
      </c>
      <c r="B206" s="32">
        <v>14.446</v>
      </c>
      <c r="C206" s="32">
        <v>25.574000000000002</v>
      </c>
      <c r="D206" s="32">
        <v>25.574000000000002</v>
      </c>
      <c r="E206" s="32">
        <v>79.186000000000007</v>
      </c>
      <c r="F206" s="32">
        <v>0.86399999999999999</v>
      </c>
      <c r="G206" s="32">
        <v>5.1120000000000001</v>
      </c>
      <c r="H206" s="32">
        <v>76.271000000000001</v>
      </c>
      <c r="I206" s="32">
        <v>63.210999999999999</v>
      </c>
      <c r="J206" s="32">
        <v>7.6440000000000001</v>
      </c>
      <c r="K206" s="32">
        <v>18.568000000000001</v>
      </c>
      <c r="L206" s="32">
        <v>290.238</v>
      </c>
    </row>
    <row r="207" spans="1:12" x14ac:dyDescent="0.25">
      <c r="A207" s="32" t="s">
        <v>169</v>
      </c>
      <c r="B207" s="32">
        <v>16.853999999999999</v>
      </c>
      <c r="C207" s="32">
        <v>29.837</v>
      </c>
      <c r="D207" s="32">
        <v>29.837</v>
      </c>
      <c r="E207" s="32">
        <v>67.873999999999995</v>
      </c>
      <c r="F207" s="32">
        <v>0.74099999999999999</v>
      </c>
      <c r="G207" s="32">
        <v>4.3810000000000002</v>
      </c>
      <c r="H207" s="32">
        <v>65.375</v>
      </c>
      <c r="I207" s="32">
        <v>54.180999999999997</v>
      </c>
      <c r="J207" s="32">
        <v>6.5519999999999996</v>
      </c>
      <c r="K207" s="32">
        <v>15.914999999999999</v>
      </c>
      <c r="L207" s="32">
        <v>269.08</v>
      </c>
    </row>
    <row r="208" spans="1:12" x14ac:dyDescent="0.25">
      <c r="A208" s="32" t="s">
        <v>170</v>
      </c>
      <c r="B208" s="32">
        <v>19.260999999999999</v>
      </c>
      <c r="C208" s="32">
        <v>34.098999999999997</v>
      </c>
      <c r="D208" s="32">
        <v>34.098999999999997</v>
      </c>
      <c r="E208" s="32">
        <v>59.389000000000003</v>
      </c>
      <c r="F208" s="32">
        <v>0.64800000000000002</v>
      </c>
      <c r="G208" s="32">
        <v>3.8340000000000001</v>
      </c>
      <c r="H208" s="32">
        <v>57.203000000000003</v>
      </c>
      <c r="I208" s="32">
        <v>47.408999999999999</v>
      </c>
      <c r="J208" s="32">
        <v>5.7329999999999997</v>
      </c>
      <c r="K208" s="32">
        <v>13.926</v>
      </c>
      <c r="L208" s="32">
        <v>255.94200000000001</v>
      </c>
    </row>
    <row r="209" spans="1:12" x14ac:dyDescent="0.25">
      <c r="A209" s="32" t="s">
        <v>171</v>
      </c>
      <c r="B209" s="32">
        <v>21.669</v>
      </c>
      <c r="C209" s="32">
        <v>38.362000000000002</v>
      </c>
      <c r="D209" s="32">
        <v>38.362000000000002</v>
      </c>
      <c r="E209" s="32">
        <v>52.790999999999997</v>
      </c>
      <c r="F209" s="32">
        <v>0.57599999999999996</v>
      </c>
      <c r="G209" s="32">
        <v>3.4079999999999999</v>
      </c>
      <c r="H209" s="32">
        <v>50.847000000000001</v>
      </c>
      <c r="I209" s="32">
        <v>42.140999999999998</v>
      </c>
      <c r="J209" s="32">
        <v>5.0960000000000001</v>
      </c>
      <c r="K209" s="32">
        <v>12.378</v>
      </c>
      <c r="L209" s="32">
        <v>248.15600000000001</v>
      </c>
    </row>
    <row r="210" spans="1:12" x14ac:dyDescent="0.25">
      <c r="A210" s="32" t="s">
        <v>151</v>
      </c>
      <c r="B210" s="32">
        <v>24.077000000000002</v>
      </c>
      <c r="C210" s="32">
        <v>42.624000000000002</v>
      </c>
      <c r="D210" s="32">
        <v>42.624000000000002</v>
      </c>
      <c r="E210" s="32">
        <v>47.512</v>
      </c>
      <c r="F210" s="32">
        <v>0.51800000000000002</v>
      </c>
      <c r="G210" s="32">
        <v>3.0670000000000002</v>
      </c>
      <c r="H210" s="32">
        <v>45.762999999999998</v>
      </c>
      <c r="I210" s="32">
        <v>37.927</v>
      </c>
      <c r="J210" s="32">
        <v>4.5860000000000003</v>
      </c>
      <c r="K210" s="32">
        <v>11.141</v>
      </c>
      <c r="L210" s="32">
        <v>244.11199999999999</v>
      </c>
    </row>
    <row r="211" spans="1:12" x14ac:dyDescent="0.25">
      <c r="A211" s="32" t="s">
        <v>152</v>
      </c>
      <c r="B211" s="32">
        <v>26.484000000000002</v>
      </c>
      <c r="C211" s="32">
        <v>46.886000000000003</v>
      </c>
      <c r="D211" s="32">
        <v>46.886000000000003</v>
      </c>
      <c r="E211" s="32">
        <v>43.192</v>
      </c>
      <c r="F211" s="32">
        <v>0.47099999999999997</v>
      </c>
      <c r="G211" s="32">
        <v>2.7879999999999998</v>
      </c>
      <c r="H211" s="32">
        <v>41.601999999999997</v>
      </c>
      <c r="I211" s="32">
        <v>34.478999999999999</v>
      </c>
      <c r="J211" s="32">
        <v>4.17</v>
      </c>
      <c r="K211" s="32">
        <v>10.128</v>
      </c>
      <c r="L211" s="32">
        <v>242.78800000000001</v>
      </c>
    </row>
    <row r="212" spans="1:12" x14ac:dyDescent="0.25">
      <c r="A212" s="32" t="s">
        <v>153</v>
      </c>
      <c r="B212" s="32">
        <v>28.891999999999999</v>
      </c>
      <c r="C212" s="32">
        <v>51.149000000000001</v>
      </c>
      <c r="D212" s="32">
        <v>51.149000000000001</v>
      </c>
      <c r="E212" s="32">
        <v>39.593000000000004</v>
      </c>
      <c r="F212" s="32">
        <v>0.432</v>
      </c>
      <c r="G212" s="32">
        <v>2.556</v>
      </c>
      <c r="H212" s="32">
        <v>38.136000000000003</v>
      </c>
      <c r="I212" s="32">
        <v>31.606000000000002</v>
      </c>
      <c r="J212" s="32">
        <v>3.8220000000000001</v>
      </c>
      <c r="K212" s="32">
        <v>9.2840000000000007</v>
      </c>
      <c r="L212" s="32">
        <v>243.51300000000001</v>
      </c>
    </row>
    <row r="213" spans="1:12" x14ac:dyDescent="0.25">
      <c r="A213" s="32" t="s">
        <v>154</v>
      </c>
      <c r="B213" s="32">
        <v>31.3</v>
      </c>
      <c r="C213" s="32">
        <v>55.411000000000001</v>
      </c>
      <c r="D213" s="32">
        <v>55.411000000000001</v>
      </c>
      <c r="E213" s="32">
        <v>36.546999999999997</v>
      </c>
      <c r="F213" s="32">
        <v>0.39900000000000002</v>
      </c>
      <c r="G213" s="32">
        <v>2.359</v>
      </c>
      <c r="H213" s="32">
        <v>35.201999999999998</v>
      </c>
      <c r="I213" s="32">
        <v>29.175000000000001</v>
      </c>
      <c r="J213" s="32">
        <v>3.528</v>
      </c>
      <c r="K213" s="32">
        <v>8.57</v>
      </c>
      <c r="L213" s="32">
        <v>245.804</v>
      </c>
    </row>
    <row r="214" spans="1:12" x14ac:dyDescent="0.25">
      <c r="A214" s="32" t="s">
        <v>155</v>
      </c>
      <c r="B214" s="32">
        <v>33.707999999999998</v>
      </c>
      <c r="C214" s="32">
        <v>59.673999999999999</v>
      </c>
      <c r="D214" s="32">
        <v>59.673999999999999</v>
      </c>
      <c r="E214" s="32">
        <v>33.936999999999998</v>
      </c>
      <c r="F214" s="32">
        <v>0.37</v>
      </c>
      <c r="G214" s="32">
        <v>2.1909999999999998</v>
      </c>
      <c r="H214" s="32">
        <v>32.688000000000002</v>
      </c>
      <c r="I214" s="32">
        <v>27.091000000000001</v>
      </c>
      <c r="J214" s="32">
        <v>3.2759999999999998</v>
      </c>
      <c r="K214" s="32">
        <v>7.9580000000000002</v>
      </c>
      <c r="L214" s="32">
        <v>249.333</v>
      </c>
    </row>
    <row r="215" spans="1:12" x14ac:dyDescent="0.25">
      <c r="A215" s="32" t="s">
        <v>156</v>
      </c>
      <c r="B215" s="32">
        <v>36.115000000000002</v>
      </c>
      <c r="C215" s="32">
        <v>63.936</v>
      </c>
      <c r="D215" s="32">
        <v>63.936</v>
      </c>
      <c r="E215" s="32">
        <v>31.673999999999999</v>
      </c>
      <c r="F215" s="32">
        <v>0.34599999999999997</v>
      </c>
      <c r="G215" s="32">
        <v>2.0449999999999999</v>
      </c>
      <c r="H215" s="32">
        <v>30.507999999999999</v>
      </c>
      <c r="I215" s="32">
        <v>25.285</v>
      </c>
      <c r="J215" s="32">
        <v>3.0579999999999998</v>
      </c>
      <c r="K215" s="32">
        <v>7.4269999999999996</v>
      </c>
      <c r="L215" s="32">
        <v>253.845</v>
      </c>
    </row>
    <row r="216" spans="1:12" x14ac:dyDescent="0.25">
      <c r="A216" s="32" t="s">
        <v>157</v>
      </c>
      <c r="B216" s="32">
        <v>38.523000000000003</v>
      </c>
      <c r="C216" s="32">
        <v>68.197999999999993</v>
      </c>
      <c r="D216" s="32">
        <v>68.197999999999993</v>
      </c>
      <c r="E216" s="32">
        <v>29.695</v>
      </c>
      <c r="F216" s="32">
        <v>0.32400000000000001</v>
      </c>
      <c r="G216" s="32">
        <v>1.917</v>
      </c>
      <c r="H216" s="32">
        <v>28.602</v>
      </c>
      <c r="I216" s="32">
        <v>23.704000000000001</v>
      </c>
      <c r="J216" s="32">
        <v>2.867</v>
      </c>
      <c r="K216" s="32">
        <v>6.9630000000000001</v>
      </c>
      <c r="L216" s="32">
        <v>259.161</v>
      </c>
    </row>
    <row r="217" spans="1:12" x14ac:dyDescent="0.25">
      <c r="A217" s="32" t="s">
        <v>158</v>
      </c>
      <c r="B217" s="32">
        <v>40.930999999999997</v>
      </c>
      <c r="C217" s="32">
        <v>72.460999999999999</v>
      </c>
      <c r="D217" s="32">
        <v>72.460999999999999</v>
      </c>
      <c r="E217" s="32">
        <v>27.948</v>
      </c>
      <c r="F217" s="32">
        <v>0.30499999999999999</v>
      </c>
      <c r="G217" s="32">
        <v>1.804</v>
      </c>
      <c r="H217" s="32">
        <v>26.919</v>
      </c>
      <c r="I217" s="32">
        <v>22.31</v>
      </c>
      <c r="J217" s="32">
        <v>2.698</v>
      </c>
      <c r="K217" s="32">
        <v>6.5529999999999999</v>
      </c>
      <c r="L217" s="32">
        <v>265.13900000000001</v>
      </c>
    </row>
    <row r="218" spans="1:12" x14ac:dyDescent="0.25">
      <c r="A218" s="32" t="s">
        <v>159</v>
      </c>
      <c r="B218" s="32">
        <v>43.338000000000001</v>
      </c>
      <c r="C218" s="32">
        <v>76.722999999999999</v>
      </c>
      <c r="D218" s="32">
        <v>76.722999999999999</v>
      </c>
      <c r="E218" s="32">
        <v>26.395</v>
      </c>
      <c r="F218" s="32">
        <v>0.28799999999999998</v>
      </c>
      <c r="G218" s="32">
        <v>1.704</v>
      </c>
      <c r="H218" s="32">
        <v>25.423999999999999</v>
      </c>
      <c r="I218" s="32">
        <v>21.07</v>
      </c>
      <c r="J218" s="32">
        <v>2.548</v>
      </c>
      <c r="K218" s="32">
        <v>6.1890000000000001</v>
      </c>
      <c r="L218" s="32">
        <v>271.66500000000002</v>
      </c>
    </row>
    <row r="219" spans="1:12" x14ac:dyDescent="0.25">
      <c r="A219" s="32" t="s">
        <v>160</v>
      </c>
      <c r="B219" s="32">
        <v>45.746000000000002</v>
      </c>
      <c r="C219" s="32">
        <v>80.986000000000004</v>
      </c>
      <c r="D219" s="32">
        <v>80.986000000000004</v>
      </c>
      <c r="E219" s="32">
        <v>25.006</v>
      </c>
      <c r="F219" s="32">
        <v>0.27300000000000002</v>
      </c>
      <c r="G219" s="32">
        <v>1.6140000000000001</v>
      </c>
      <c r="H219" s="32">
        <v>24.085999999999999</v>
      </c>
      <c r="I219" s="32">
        <v>19.962</v>
      </c>
      <c r="J219" s="32">
        <v>2.4140000000000001</v>
      </c>
      <c r="K219" s="32">
        <v>5.8630000000000004</v>
      </c>
      <c r="L219" s="32">
        <v>278.65899999999999</v>
      </c>
    </row>
    <row r="220" spans="1:12" x14ac:dyDescent="0.25">
      <c r="A220" s="32" t="s">
        <v>161</v>
      </c>
      <c r="B220" s="32">
        <v>48.154000000000003</v>
      </c>
      <c r="C220" s="32">
        <v>85.248000000000005</v>
      </c>
      <c r="D220" s="32">
        <v>85.248000000000005</v>
      </c>
      <c r="E220" s="32">
        <v>23.756</v>
      </c>
      <c r="F220" s="32">
        <v>0.25900000000000001</v>
      </c>
      <c r="G220" s="32">
        <v>1.5329999999999999</v>
      </c>
      <c r="H220" s="32">
        <v>22.881</v>
      </c>
      <c r="I220" s="32">
        <v>18.963000000000001</v>
      </c>
      <c r="J220" s="32">
        <v>2.2930000000000001</v>
      </c>
      <c r="K220" s="32">
        <v>5.57</v>
      </c>
      <c r="L220" s="32">
        <v>286.04199999999997</v>
      </c>
    </row>
    <row r="221" spans="1:12" x14ac:dyDescent="0.25">
      <c r="A221" s="32" t="s">
        <v>162</v>
      </c>
      <c r="B221" s="32">
        <v>52.969000000000001</v>
      </c>
      <c r="C221" s="32">
        <v>93.772999999999996</v>
      </c>
      <c r="D221" s="32">
        <v>93.772999999999996</v>
      </c>
      <c r="E221" s="32">
        <v>21.596</v>
      </c>
      <c r="F221" s="32">
        <v>0.23599999999999999</v>
      </c>
      <c r="G221" s="32">
        <v>1.3939999999999999</v>
      </c>
      <c r="H221" s="32">
        <v>20.800999999999998</v>
      </c>
      <c r="I221" s="32">
        <v>17.239000000000001</v>
      </c>
      <c r="J221" s="32">
        <v>2.085</v>
      </c>
      <c r="K221" s="32">
        <v>5.0640000000000001</v>
      </c>
      <c r="L221" s="32">
        <v>301.78100000000001</v>
      </c>
    </row>
    <row r="222" spans="1:12" x14ac:dyDescent="0.25">
      <c r="B222" s="40" t="s">
        <v>319</v>
      </c>
      <c r="C222" s="41"/>
      <c r="D222" s="41"/>
      <c r="E222" s="41"/>
      <c r="F222" s="41"/>
      <c r="G222" s="41"/>
      <c r="H222" s="41"/>
      <c r="I222" s="41"/>
      <c r="J222" s="41"/>
      <c r="K222" s="41"/>
      <c r="L222" s="41"/>
    </row>
    <row r="223" spans="1:12" x14ac:dyDescent="0.25">
      <c r="A223" s="32" t="s">
        <v>184</v>
      </c>
      <c r="B223" s="32">
        <v>2.4079999999999999</v>
      </c>
      <c r="C223" s="32">
        <v>3.2</v>
      </c>
      <c r="D223" s="32">
        <v>3.2</v>
      </c>
      <c r="E223" s="32">
        <v>356.69299999999998</v>
      </c>
      <c r="F223" s="32">
        <v>5.1840000000000002</v>
      </c>
      <c r="G223" s="32">
        <v>30.67</v>
      </c>
      <c r="H223" s="32">
        <v>457.62700000000001</v>
      </c>
      <c r="I223" s="32">
        <v>379.26900000000001</v>
      </c>
      <c r="J223" s="32">
        <v>45.865000000000002</v>
      </c>
      <c r="K223" s="32">
        <v>111.40600000000001</v>
      </c>
      <c r="L223" s="32">
        <v>1238.251</v>
      </c>
    </row>
    <row r="224" spans="1:12" x14ac:dyDescent="0.25">
      <c r="A224" s="32" t="s">
        <v>185</v>
      </c>
      <c r="B224" s="32">
        <v>4.8150000000000004</v>
      </c>
      <c r="C224" s="32">
        <v>6.4</v>
      </c>
      <c r="D224" s="32">
        <v>6.4</v>
      </c>
      <c r="E224" s="32">
        <v>178.34700000000001</v>
      </c>
      <c r="F224" s="32">
        <v>2.5920000000000001</v>
      </c>
      <c r="G224" s="32">
        <v>15.335000000000001</v>
      </c>
      <c r="H224" s="32">
        <v>228.81399999999999</v>
      </c>
      <c r="I224" s="32">
        <v>189.63399999999999</v>
      </c>
      <c r="J224" s="32">
        <v>22.931999999999999</v>
      </c>
      <c r="K224" s="32">
        <v>55.703000000000003</v>
      </c>
      <c r="L224" s="32">
        <v>632.33699999999999</v>
      </c>
    </row>
    <row r="225" spans="1:12" x14ac:dyDescent="0.25">
      <c r="A225" s="32" t="s">
        <v>186</v>
      </c>
      <c r="B225" s="32">
        <v>7.2229999999999999</v>
      </c>
      <c r="C225" s="32">
        <v>9.6</v>
      </c>
      <c r="D225" s="32">
        <v>9.6</v>
      </c>
      <c r="E225" s="32">
        <v>118.898</v>
      </c>
      <c r="F225" s="32">
        <v>1.728</v>
      </c>
      <c r="G225" s="32">
        <v>10.223000000000001</v>
      </c>
      <c r="H225" s="32">
        <v>152.542</v>
      </c>
      <c r="I225" s="32">
        <v>126.423</v>
      </c>
      <c r="J225" s="32">
        <v>15.288</v>
      </c>
      <c r="K225" s="32">
        <v>37.134999999999998</v>
      </c>
      <c r="L225" s="32">
        <v>436.23700000000002</v>
      </c>
    </row>
    <row r="226" spans="1:12" x14ac:dyDescent="0.25">
      <c r="A226" s="32" t="s">
        <v>187</v>
      </c>
      <c r="B226" s="32">
        <v>9.6310000000000002</v>
      </c>
      <c r="C226" s="32">
        <v>12.8</v>
      </c>
      <c r="D226" s="32">
        <v>12.8</v>
      </c>
      <c r="E226" s="32">
        <v>89.173000000000002</v>
      </c>
      <c r="F226" s="32">
        <v>1.296</v>
      </c>
      <c r="G226" s="32">
        <v>7.6669999999999998</v>
      </c>
      <c r="H226" s="32">
        <v>114.407</v>
      </c>
      <c r="I226" s="32">
        <v>94.816999999999993</v>
      </c>
      <c r="J226" s="32">
        <v>11.465999999999999</v>
      </c>
      <c r="K226" s="32">
        <v>27.850999999999999</v>
      </c>
      <c r="L226" s="32">
        <v>342.59100000000001</v>
      </c>
    </row>
    <row r="227" spans="1:12" x14ac:dyDescent="0.25">
      <c r="A227" s="32" t="s">
        <v>188</v>
      </c>
      <c r="B227" s="32">
        <v>12.038</v>
      </c>
      <c r="C227" s="32">
        <v>16</v>
      </c>
      <c r="D227" s="32">
        <v>16</v>
      </c>
      <c r="E227" s="32">
        <v>71.338999999999999</v>
      </c>
      <c r="F227" s="32">
        <v>1.0369999999999999</v>
      </c>
      <c r="G227" s="32">
        <v>6.1340000000000003</v>
      </c>
      <c r="H227" s="32">
        <v>91.525000000000006</v>
      </c>
      <c r="I227" s="32">
        <v>75.853999999999999</v>
      </c>
      <c r="J227" s="32">
        <v>9.173</v>
      </c>
      <c r="K227" s="32">
        <v>22.280999999999999</v>
      </c>
      <c r="L227" s="32">
        <v>289.92700000000002</v>
      </c>
    </row>
    <row r="228" spans="1:12" x14ac:dyDescent="0.25">
      <c r="A228" s="32" t="s">
        <v>189</v>
      </c>
      <c r="B228" s="32">
        <v>14.446</v>
      </c>
      <c r="C228" s="32">
        <v>19.2</v>
      </c>
      <c r="D228" s="32">
        <v>19.2</v>
      </c>
      <c r="E228" s="32">
        <v>59.448999999999998</v>
      </c>
      <c r="F228" s="32">
        <v>0.86399999999999999</v>
      </c>
      <c r="G228" s="32">
        <v>5.1120000000000001</v>
      </c>
      <c r="H228" s="32">
        <v>76.271000000000001</v>
      </c>
      <c r="I228" s="32">
        <v>63.210999999999999</v>
      </c>
      <c r="J228" s="32">
        <v>7.6440000000000001</v>
      </c>
      <c r="K228" s="32">
        <v>18.568000000000001</v>
      </c>
      <c r="L228" s="32">
        <v>257.75299999999999</v>
      </c>
    </row>
    <row r="229" spans="1:12" x14ac:dyDescent="0.25">
      <c r="A229" s="32" t="s">
        <v>190</v>
      </c>
      <c r="B229" s="32">
        <v>16.853999999999999</v>
      </c>
      <c r="C229" s="32">
        <v>22.4</v>
      </c>
      <c r="D229" s="32">
        <v>22.4</v>
      </c>
      <c r="E229" s="32">
        <v>50.956000000000003</v>
      </c>
      <c r="F229" s="32">
        <v>0.74099999999999999</v>
      </c>
      <c r="G229" s="32">
        <v>4.3810000000000002</v>
      </c>
      <c r="H229" s="32">
        <v>65.375</v>
      </c>
      <c r="I229" s="32">
        <v>54.180999999999997</v>
      </c>
      <c r="J229" s="32">
        <v>6.5519999999999996</v>
      </c>
      <c r="K229" s="32">
        <v>15.914999999999999</v>
      </c>
      <c r="L229" s="32">
        <v>237.28800000000001</v>
      </c>
    </row>
    <row r="230" spans="1:12" x14ac:dyDescent="0.25">
      <c r="A230" s="32" t="s">
        <v>191</v>
      </c>
      <c r="B230" s="32">
        <v>19.260999999999999</v>
      </c>
      <c r="C230" s="32">
        <v>25.6</v>
      </c>
      <c r="D230" s="32">
        <v>25.6</v>
      </c>
      <c r="E230" s="32">
        <v>44.587000000000003</v>
      </c>
      <c r="F230" s="32">
        <v>0.64800000000000002</v>
      </c>
      <c r="G230" s="32">
        <v>3.8340000000000001</v>
      </c>
      <c r="H230" s="32">
        <v>57.203000000000003</v>
      </c>
      <c r="I230" s="32">
        <v>47.408999999999999</v>
      </c>
      <c r="J230" s="32">
        <v>5.7329999999999997</v>
      </c>
      <c r="K230" s="32">
        <v>13.926</v>
      </c>
      <c r="L230" s="32">
        <v>224.142</v>
      </c>
    </row>
    <row r="231" spans="1:12" x14ac:dyDescent="0.25">
      <c r="A231" s="32" t="s">
        <v>192</v>
      </c>
      <c r="B231" s="32">
        <v>21.669</v>
      </c>
      <c r="C231" s="32">
        <v>28.8</v>
      </c>
      <c r="D231" s="32">
        <v>28.8</v>
      </c>
      <c r="E231" s="32">
        <v>39.633000000000003</v>
      </c>
      <c r="F231" s="32">
        <v>0.57599999999999996</v>
      </c>
      <c r="G231" s="32">
        <v>3.4079999999999999</v>
      </c>
      <c r="H231" s="32">
        <v>50.847000000000001</v>
      </c>
      <c r="I231" s="32">
        <v>42.140999999999998</v>
      </c>
      <c r="J231" s="32">
        <v>5.0960000000000001</v>
      </c>
      <c r="K231" s="32">
        <v>12.378</v>
      </c>
      <c r="L231" s="32">
        <v>215.874</v>
      </c>
    </row>
    <row r="232" spans="1:12" x14ac:dyDescent="0.25">
      <c r="A232" s="32" t="s">
        <v>172</v>
      </c>
      <c r="B232" s="32">
        <v>24.077000000000002</v>
      </c>
      <c r="C232" s="32">
        <v>32</v>
      </c>
      <c r="D232" s="32">
        <v>32</v>
      </c>
      <c r="E232" s="32">
        <v>35.668999999999997</v>
      </c>
      <c r="F232" s="32">
        <v>0.51800000000000002</v>
      </c>
      <c r="G232" s="32">
        <v>3.0670000000000002</v>
      </c>
      <c r="H232" s="32">
        <v>45.762999999999998</v>
      </c>
      <c r="I232" s="32">
        <v>37.927</v>
      </c>
      <c r="J232" s="32">
        <v>4.5860000000000003</v>
      </c>
      <c r="K232" s="32">
        <v>11.141</v>
      </c>
      <c r="L232" s="32">
        <v>211.02099999999999</v>
      </c>
    </row>
    <row r="233" spans="1:12" x14ac:dyDescent="0.25">
      <c r="A233" s="32" t="s">
        <v>173</v>
      </c>
      <c r="B233" s="32">
        <v>26.484000000000002</v>
      </c>
      <c r="C233" s="32">
        <v>35.200000000000003</v>
      </c>
      <c r="D233" s="32">
        <v>35.200000000000003</v>
      </c>
      <c r="E233" s="32">
        <v>32.427</v>
      </c>
      <c r="F233" s="32">
        <v>0.47099999999999997</v>
      </c>
      <c r="G233" s="32">
        <v>2.7879999999999998</v>
      </c>
      <c r="H233" s="32">
        <v>41.601999999999997</v>
      </c>
      <c r="I233" s="32">
        <v>34.478999999999999</v>
      </c>
      <c r="J233" s="32">
        <v>4.17</v>
      </c>
      <c r="K233" s="32">
        <v>10.128</v>
      </c>
      <c r="L233" s="32">
        <v>208.65100000000001</v>
      </c>
    </row>
    <row r="234" spans="1:12" x14ac:dyDescent="0.25">
      <c r="A234" s="32" t="s">
        <v>174</v>
      </c>
      <c r="B234" s="32">
        <v>28.891999999999999</v>
      </c>
      <c r="C234" s="32">
        <v>38.4</v>
      </c>
      <c r="D234" s="32">
        <v>38.4</v>
      </c>
      <c r="E234" s="32">
        <v>29.724</v>
      </c>
      <c r="F234" s="32">
        <v>0.432</v>
      </c>
      <c r="G234" s="32">
        <v>2.556</v>
      </c>
      <c r="H234" s="32">
        <v>38.136000000000003</v>
      </c>
      <c r="I234" s="32">
        <v>31.606000000000002</v>
      </c>
      <c r="J234" s="32">
        <v>3.8220000000000001</v>
      </c>
      <c r="K234" s="32">
        <v>9.2840000000000007</v>
      </c>
      <c r="L234" s="32">
        <v>208.14599999999999</v>
      </c>
    </row>
    <row r="235" spans="1:12" x14ac:dyDescent="0.25">
      <c r="A235" s="32" t="s">
        <v>175</v>
      </c>
      <c r="B235" s="32">
        <v>31.3</v>
      </c>
      <c r="C235" s="32">
        <v>41.6</v>
      </c>
      <c r="D235" s="32">
        <v>41.6</v>
      </c>
      <c r="E235" s="32">
        <v>27.437999999999999</v>
      </c>
      <c r="F235" s="32">
        <v>0.39900000000000002</v>
      </c>
      <c r="G235" s="32">
        <v>2.359</v>
      </c>
      <c r="H235" s="32">
        <v>35.201999999999998</v>
      </c>
      <c r="I235" s="32">
        <v>29.175000000000001</v>
      </c>
      <c r="J235" s="32">
        <v>3.528</v>
      </c>
      <c r="K235" s="32">
        <v>8.57</v>
      </c>
      <c r="L235" s="32">
        <v>209.07300000000001</v>
      </c>
    </row>
    <row r="236" spans="1:12" x14ac:dyDescent="0.25">
      <c r="A236" s="32" t="s">
        <v>176</v>
      </c>
      <c r="B236" s="32">
        <v>33.707999999999998</v>
      </c>
      <c r="C236" s="32">
        <v>44.8</v>
      </c>
      <c r="D236" s="32">
        <v>44.8</v>
      </c>
      <c r="E236" s="32">
        <v>25.478000000000002</v>
      </c>
      <c r="F236" s="32">
        <v>0.37</v>
      </c>
      <c r="G236" s="32">
        <v>2.1909999999999998</v>
      </c>
      <c r="H236" s="32">
        <v>32.688000000000002</v>
      </c>
      <c r="I236" s="32">
        <v>27.091000000000001</v>
      </c>
      <c r="J236" s="32">
        <v>3.2759999999999998</v>
      </c>
      <c r="K236" s="32">
        <v>7.9580000000000002</v>
      </c>
      <c r="L236" s="32">
        <v>211.126</v>
      </c>
    </row>
    <row r="237" spans="1:12" x14ac:dyDescent="0.25">
      <c r="A237" s="32" t="s">
        <v>177</v>
      </c>
      <c r="B237" s="32">
        <v>36.115000000000002</v>
      </c>
      <c r="C237" s="32">
        <v>48</v>
      </c>
      <c r="D237" s="32">
        <v>48</v>
      </c>
      <c r="E237" s="32">
        <v>23.78</v>
      </c>
      <c r="F237" s="32">
        <v>0.34599999999999997</v>
      </c>
      <c r="G237" s="32">
        <v>2.0449999999999999</v>
      </c>
      <c r="H237" s="32">
        <v>30.507999999999999</v>
      </c>
      <c r="I237" s="32">
        <v>25.285</v>
      </c>
      <c r="J237" s="32">
        <v>3.0579999999999998</v>
      </c>
      <c r="K237" s="32">
        <v>7.4269999999999996</v>
      </c>
      <c r="L237" s="32">
        <v>214.07900000000001</v>
      </c>
    </row>
    <row r="238" spans="1:12" x14ac:dyDescent="0.25">
      <c r="A238" s="32" t="s">
        <v>178</v>
      </c>
      <c r="B238" s="32">
        <v>38.523000000000003</v>
      </c>
      <c r="C238" s="32">
        <v>51.2</v>
      </c>
      <c r="D238" s="32">
        <v>51.2</v>
      </c>
      <c r="E238" s="32">
        <v>22.292999999999999</v>
      </c>
      <c r="F238" s="32">
        <v>0.32400000000000001</v>
      </c>
      <c r="G238" s="32">
        <v>1.917</v>
      </c>
      <c r="H238" s="32">
        <v>28.602</v>
      </c>
      <c r="I238" s="32">
        <v>23.704000000000001</v>
      </c>
      <c r="J238" s="32">
        <v>2.867</v>
      </c>
      <c r="K238" s="32">
        <v>6.9630000000000001</v>
      </c>
      <c r="L238" s="32">
        <v>217.76300000000001</v>
      </c>
    </row>
    <row r="239" spans="1:12" x14ac:dyDescent="0.25">
      <c r="A239" s="32" t="s">
        <v>179</v>
      </c>
      <c r="B239" s="32">
        <v>40.930999999999997</v>
      </c>
      <c r="C239" s="32">
        <v>54.4</v>
      </c>
      <c r="D239" s="32">
        <v>54.4</v>
      </c>
      <c r="E239" s="32">
        <v>20.981999999999999</v>
      </c>
      <c r="F239" s="32">
        <v>0.30499999999999999</v>
      </c>
      <c r="G239" s="32">
        <v>1.804</v>
      </c>
      <c r="H239" s="32">
        <v>26.919</v>
      </c>
      <c r="I239" s="32">
        <v>22.31</v>
      </c>
      <c r="J239" s="32">
        <v>2.698</v>
      </c>
      <c r="K239" s="32">
        <v>6.5529999999999999</v>
      </c>
      <c r="L239" s="32">
        <v>222.05099999999999</v>
      </c>
    </row>
    <row r="240" spans="1:12" x14ac:dyDescent="0.25">
      <c r="A240" s="32" t="s">
        <v>180</v>
      </c>
      <c r="B240" s="32">
        <v>43.338000000000001</v>
      </c>
      <c r="C240" s="32">
        <v>57.6</v>
      </c>
      <c r="D240" s="32">
        <v>57.6</v>
      </c>
      <c r="E240" s="32">
        <v>19.815999999999999</v>
      </c>
      <c r="F240" s="32">
        <v>0.28799999999999998</v>
      </c>
      <c r="G240" s="32">
        <v>1.704</v>
      </c>
      <c r="H240" s="32">
        <v>25.423999999999999</v>
      </c>
      <c r="I240" s="32">
        <v>21.07</v>
      </c>
      <c r="J240" s="32">
        <v>2.548</v>
      </c>
      <c r="K240" s="32">
        <v>6.1890000000000001</v>
      </c>
      <c r="L240" s="32">
        <v>226.84</v>
      </c>
    </row>
    <row r="241" spans="1:12" x14ac:dyDescent="0.25">
      <c r="A241" s="32" t="s">
        <v>181</v>
      </c>
      <c r="B241" s="32">
        <v>45.746000000000002</v>
      </c>
      <c r="C241" s="32">
        <v>60.8</v>
      </c>
      <c r="D241" s="32">
        <v>60.8</v>
      </c>
      <c r="E241" s="32">
        <v>18.773</v>
      </c>
      <c r="F241" s="32">
        <v>0.27300000000000002</v>
      </c>
      <c r="G241" s="32">
        <v>1.6140000000000001</v>
      </c>
      <c r="H241" s="32">
        <v>24.085999999999999</v>
      </c>
      <c r="I241" s="32">
        <v>19.962</v>
      </c>
      <c r="J241" s="32">
        <v>2.4140000000000001</v>
      </c>
      <c r="K241" s="32">
        <v>5.8630000000000004</v>
      </c>
      <c r="L241" s="32">
        <v>232.054</v>
      </c>
    </row>
    <row r="242" spans="1:12" x14ac:dyDescent="0.25">
      <c r="A242" s="32" t="s">
        <v>182</v>
      </c>
      <c r="B242" s="32">
        <v>48.154000000000003</v>
      </c>
      <c r="C242" s="32">
        <v>64</v>
      </c>
      <c r="D242" s="32">
        <v>64</v>
      </c>
      <c r="E242" s="32">
        <v>17.835000000000001</v>
      </c>
      <c r="F242" s="32">
        <v>0.25900000000000001</v>
      </c>
      <c r="G242" s="32">
        <v>1.5329999999999999</v>
      </c>
      <c r="H242" s="32">
        <v>22.881</v>
      </c>
      <c r="I242" s="32">
        <v>18.963000000000001</v>
      </c>
      <c r="J242" s="32">
        <v>2.2930000000000001</v>
      </c>
      <c r="K242" s="32">
        <v>5.57</v>
      </c>
      <c r="L242" s="32">
        <v>237.625</v>
      </c>
    </row>
    <row r="243" spans="1:12" x14ac:dyDescent="0.25">
      <c r="A243" s="32" t="s">
        <v>183</v>
      </c>
      <c r="B243" s="32">
        <v>52.969000000000001</v>
      </c>
      <c r="C243" s="32">
        <v>70.400000000000006</v>
      </c>
      <c r="D243" s="32">
        <v>70.400000000000006</v>
      </c>
      <c r="E243" s="32">
        <v>16.213000000000001</v>
      </c>
      <c r="F243" s="32">
        <v>0.23599999999999999</v>
      </c>
      <c r="G243" s="32">
        <v>1.3939999999999999</v>
      </c>
      <c r="H243" s="32">
        <v>20.800999999999998</v>
      </c>
      <c r="I243" s="32">
        <v>17.239000000000001</v>
      </c>
      <c r="J243" s="32">
        <v>2.085</v>
      </c>
      <c r="K243" s="32">
        <v>5.0640000000000001</v>
      </c>
      <c r="L243" s="32">
        <v>249.65199999999999</v>
      </c>
    </row>
    <row r="244" spans="1:12" x14ac:dyDescent="0.25">
      <c r="B244" s="40" t="s">
        <v>320</v>
      </c>
      <c r="C244" s="41"/>
      <c r="D244" s="41"/>
      <c r="E244" s="41"/>
      <c r="F244" s="41"/>
      <c r="G244" s="41"/>
      <c r="H244" s="41"/>
      <c r="I244" s="41"/>
      <c r="J244" s="41"/>
      <c r="K244" s="41"/>
      <c r="L244" s="41"/>
    </row>
    <row r="245" spans="1:12" x14ac:dyDescent="0.25">
      <c r="A245" s="32" t="s">
        <v>205</v>
      </c>
      <c r="B245" s="32">
        <v>2.4079999999999999</v>
      </c>
      <c r="C245" s="32">
        <v>2.56</v>
      </c>
      <c r="D245" s="32">
        <v>2.56</v>
      </c>
      <c r="E245" s="32">
        <v>285.35500000000002</v>
      </c>
      <c r="F245" s="32">
        <v>5.1840000000000002</v>
      </c>
      <c r="G245" s="32">
        <v>30.67</v>
      </c>
      <c r="H245" s="32">
        <v>457.62700000000001</v>
      </c>
      <c r="I245" s="32">
        <v>379.26900000000001</v>
      </c>
      <c r="J245" s="32">
        <v>45.865000000000002</v>
      </c>
      <c r="K245" s="32">
        <v>111.40600000000001</v>
      </c>
      <c r="L245" s="32">
        <v>1165.633</v>
      </c>
    </row>
    <row r="246" spans="1:12" x14ac:dyDescent="0.25">
      <c r="A246" s="32" t="s">
        <v>206</v>
      </c>
      <c r="B246" s="32">
        <v>4.8150000000000004</v>
      </c>
      <c r="C246" s="32">
        <v>5.12</v>
      </c>
      <c r="D246" s="32">
        <v>5.12</v>
      </c>
      <c r="E246" s="32">
        <v>142.67699999999999</v>
      </c>
      <c r="F246" s="32">
        <v>2.5920000000000001</v>
      </c>
      <c r="G246" s="32">
        <v>15.335000000000001</v>
      </c>
      <c r="H246" s="32">
        <v>228.81399999999999</v>
      </c>
      <c r="I246" s="32">
        <v>189.63399999999999</v>
      </c>
      <c r="J246" s="32">
        <v>22.931999999999999</v>
      </c>
      <c r="K246" s="32">
        <v>55.703000000000003</v>
      </c>
      <c r="L246" s="32">
        <v>594.10699999999997</v>
      </c>
    </row>
    <row r="247" spans="1:12" x14ac:dyDescent="0.25">
      <c r="A247" s="32" t="s">
        <v>207</v>
      </c>
      <c r="B247" s="32">
        <v>7.2229999999999999</v>
      </c>
      <c r="C247" s="32">
        <v>7.68</v>
      </c>
      <c r="D247" s="32">
        <v>7.68</v>
      </c>
      <c r="E247" s="32">
        <v>95.117999999999995</v>
      </c>
      <c r="F247" s="32">
        <v>1.728</v>
      </c>
      <c r="G247" s="32">
        <v>10.223000000000001</v>
      </c>
      <c r="H247" s="32">
        <v>152.542</v>
      </c>
      <c r="I247" s="32">
        <v>126.423</v>
      </c>
      <c r="J247" s="32">
        <v>15.288</v>
      </c>
      <c r="K247" s="32">
        <v>37.134999999999998</v>
      </c>
      <c r="L247" s="32">
        <v>408.61700000000002</v>
      </c>
    </row>
    <row r="248" spans="1:12" x14ac:dyDescent="0.25">
      <c r="A248" s="32" t="s">
        <v>208</v>
      </c>
      <c r="B248" s="32">
        <v>9.6310000000000002</v>
      </c>
      <c r="C248" s="32">
        <v>10.24</v>
      </c>
      <c r="D248" s="32">
        <v>10.24</v>
      </c>
      <c r="E248" s="32">
        <v>71.338999999999999</v>
      </c>
      <c r="F248" s="32">
        <v>1.296</v>
      </c>
      <c r="G248" s="32">
        <v>7.6669999999999998</v>
      </c>
      <c r="H248" s="32">
        <v>114.407</v>
      </c>
      <c r="I248" s="32">
        <v>94.816999999999993</v>
      </c>
      <c r="J248" s="32">
        <v>11.465999999999999</v>
      </c>
      <c r="K248" s="32">
        <v>27.850999999999999</v>
      </c>
      <c r="L248" s="32">
        <v>319.637</v>
      </c>
    </row>
    <row r="249" spans="1:12" x14ac:dyDescent="0.25">
      <c r="A249" s="32" t="s">
        <v>209</v>
      </c>
      <c r="B249" s="32">
        <v>12.038</v>
      </c>
      <c r="C249" s="32">
        <v>12.8</v>
      </c>
      <c r="D249" s="32">
        <v>12.8</v>
      </c>
      <c r="E249" s="32">
        <v>57.070999999999998</v>
      </c>
      <c r="F249" s="32">
        <v>1.0369999999999999</v>
      </c>
      <c r="G249" s="32">
        <v>6.1340000000000003</v>
      </c>
      <c r="H249" s="32">
        <v>91.525000000000006</v>
      </c>
      <c r="I249" s="32">
        <v>75.853999999999999</v>
      </c>
      <c r="J249" s="32">
        <v>9.173</v>
      </c>
      <c r="K249" s="32">
        <v>22.280999999999999</v>
      </c>
      <c r="L249" s="32">
        <v>269.25900000000001</v>
      </c>
    </row>
    <row r="250" spans="1:12" x14ac:dyDescent="0.25">
      <c r="A250" s="32" t="s">
        <v>210</v>
      </c>
      <c r="B250" s="32">
        <v>14.446</v>
      </c>
      <c r="C250" s="32">
        <v>15.36</v>
      </c>
      <c r="D250" s="32">
        <v>15.36</v>
      </c>
      <c r="E250" s="32">
        <v>47.558999999999997</v>
      </c>
      <c r="F250" s="32">
        <v>0.86399999999999999</v>
      </c>
      <c r="G250" s="32">
        <v>5.1120000000000001</v>
      </c>
      <c r="H250" s="32">
        <v>76.271000000000001</v>
      </c>
      <c r="I250" s="32">
        <v>63.210999999999999</v>
      </c>
      <c r="J250" s="32">
        <v>7.6440000000000001</v>
      </c>
      <c r="K250" s="32">
        <v>18.568000000000001</v>
      </c>
      <c r="L250" s="32">
        <v>238.18299999999999</v>
      </c>
    </row>
    <row r="251" spans="1:12" x14ac:dyDescent="0.25">
      <c r="A251" s="32" t="s">
        <v>211</v>
      </c>
      <c r="B251" s="32">
        <v>16.853999999999999</v>
      </c>
      <c r="C251" s="32">
        <v>17.920000000000002</v>
      </c>
      <c r="D251" s="32">
        <v>17.920000000000002</v>
      </c>
      <c r="E251" s="32">
        <v>40.765000000000001</v>
      </c>
      <c r="F251" s="32">
        <v>0.74099999999999999</v>
      </c>
      <c r="G251" s="32">
        <v>4.3810000000000002</v>
      </c>
      <c r="H251" s="32">
        <v>65.375</v>
      </c>
      <c r="I251" s="32">
        <v>54.180999999999997</v>
      </c>
      <c r="J251" s="32">
        <v>6.5519999999999996</v>
      </c>
      <c r="K251" s="32">
        <v>15.914999999999999</v>
      </c>
      <c r="L251" s="32">
        <v>218.137</v>
      </c>
    </row>
    <row r="252" spans="1:12" x14ac:dyDescent="0.25">
      <c r="A252" s="32" t="s">
        <v>212</v>
      </c>
      <c r="B252" s="32">
        <v>19.260999999999999</v>
      </c>
      <c r="C252" s="32">
        <v>20.48</v>
      </c>
      <c r="D252" s="32">
        <v>20.48</v>
      </c>
      <c r="E252" s="32">
        <v>35.668999999999997</v>
      </c>
      <c r="F252" s="32">
        <v>0.64800000000000002</v>
      </c>
      <c r="G252" s="32">
        <v>3.8340000000000001</v>
      </c>
      <c r="H252" s="32">
        <v>57.203000000000003</v>
      </c>
      <c r="I252" s="32">
        <v>47.408999999999999</v>
      </c>
      <c r="J252" s="32">
        <v>5.7329999999999997</v>
      </c>
      <c r="K252" s="32">
        <v>13.926</v>
      </c>
      <c r="L252" s="32">
        <v>204.98400000000001</v>
      </c>
    </row>
    <row r="253" spans="1:12" x14ac:dyDescent="0.25">
      <c r="A253" s="32" t="s">
        <v>213</v>
      </c>
      <c r="B253" s="32">
        <v>21.669</v>
      </c>
      <c r="C253" s="32">
        <v>23.04</v>
      </c>
      <c r="D253" s="32">
        <v>23.04</v>
      </c>
      <c r="E253" s="32">
        <v>31.706</v>
      </c>
      <c r="F253" s="32">
        <v>0.57599999999999996</v>
      </c>
      <c r="G253" s="32">
        <v>3.4079999999999999</v>
      </c>
      <c r="H253" s="32">
        <v>50.847000000000001</v>
      </c>
      <c r="I253" s="32">
        <v>42.140999999999998</v>
      </c>
      <c r="J253" s="32">
        <v>5.0960000000000001</v>
      </c>
      <c r="K253" s="32">
        <v>12.378</v>
      </c>
      <c r="L253" s="32">
        <v>196.42699999999999</v>
      </c>
    </row>
    <row r="254" spans="1:12" x14ac:dyDescent="0.25">
      <c r="A254" s="32" t="s">
        <v>193</v>
      </c>
      <c r="B254" s="32">
        <v>24.077000000000002</v>
      </c>
      <c r="C254" s="32">
        <v>25.6</v>
      </c>
      <c r="D254" s="32">
        <v>25.6</v>
      </c>
      <c r="E254" s="32">
        <v>28.535</v>
      </c>
      <c r="F254" s="32">
        <v>0.51800000000000002</v>
      </c>
      <c r="G254" s="32">
        <v>3.0670000000000002</v>
      </c>
      <c r="H254" s="32">
        <v>45.762999999999998</v>
      </c>
      <c r="I254" s="32">
        <v>37.927</v>
      </c>
      <c r="J254" s="32">
        <v>4.5860000000000003</v>
      </c>
      <c r="K254" s="32">
        <v>11.141</v>
      </c>
      <c r="L254" s="32">
        <v>191.08699999999999</v>
      </c>
    </row>
    <row r="255" spans="1:12" x14ac:dyDescent="0.25">
      <c r="A255" s="32" t="s">
        <v>194</v>
      </c>
      <c r="B255" s="32">
        <v>26.484000000000002</v>
      </c>
      <c r="C255" s="32">
        <v>28.16</v>
      </c>
      <c r="D255" s="32">
        <v>28.16</v>
      </c>
      <c r="E255" s="32">
        <v>25.940999999999999</v>
      </c>
      <c r="F255" s="32">
        <v>0.47099999999999997</v>
      </c>
      <c r="G255" s="32">
        <v>2.7879999999999998</v>
      </c>
      <c r="H255" s="32">
        <v>41.601999999999997</v>
      </c>
      <c r="I255" s="32">
        <v>34.478999999999999</v>
      </c>
      <c r="J255" s="32">
        <v>4.17</v>
      </c>
      <c r="K255" s="32">
        <v>10.128</v>
      </c>
      <c r="L255" s="32">
        <v>188.08500000000001</v>
      </c>
    </row>
    <row r="256" spans="1:12" x14ac:dyDescent="0.25">
      <c r="A256" s="32" t="s">
        <v>195</v>
      </c>
      <c r="B256" s="32">
        <v>28.891999999999999</v>
      </c>
      <c r="C256" s="32">
        <v>30.72</v>
      </c>
      <c r="D256" s="32">
        <v>30.72</v>
      </c>
      <c r="E256" s="32">
        <v>23.78</v>
      </c>
      <c r="F256" s="32">
        <v>0.432</v>
      </c>
      <c r="G256" s="32">
        <v>2.556</v>
      </c>
      <c r="H256" s="32">
        <v>38.136000000000003</v>
      </c>
      <c r="I256" s="32">
        <v>31.606000000000002</v>
      </c>
      <c r="J256" s="32">
        <v>3.8220000000000001</v>
      </c>
      <c r="K256" s="32">
        <v>9.2840000000000007</v>
      </c>
      <c r="L256" s="32">
        <v>186.84200000000001</v>
      </c>
    </row>
    <row r="257" spans="1:12" x14ac:dyDescent="0.25">
      <c r="A257" s="32" t="s">
        <v>196</v>
      </c>
      <c r="B257" s="32">
        <v>31.3</v>
      </c>
      <c r="C257" s="32">
        <v>33.28</v>
      </c>
      <c r="D257" s="32">
        <v>33.28</v>
      </c>
      <c r="E257" s="32">
        <v>21.95</v>
      </c>
      <c r="F257" s="32">
        <v>0.39900000000000002</v>
      </c>
      <c r="G257" s="32">
        <v>2.359</v>
      </c>
      <c r="H257" s="32">
        <v>35.201999999999998</v>
      </c>
      <c r="I257" s="32">
        <v>29.175000000000001</v>
      </c>
      <c r="J257" s="32">
        <v>3.528</v>
      </c>
      <c r="K257" s="32">
        <v>8.57</v>
      </c>
      <c r="L257" s="32">
        <v>186.94499999999999</v>
      </c>
    </row>
    <row r="258" spans="1:12" x14ac:dyDescent="0.25">
      <c r="A258" s="32" t="s">
        <v>197</v>
      </c>
      <c r="B258" s="32">
        <v>33.707999999999998</v>
      </c>
      <c r="C258" s="32">
        <v>35.840000000000003</v>
      </c>
      <c r="D258" s="32">
        <v>35.840000000000003</v>
      </c>
      <c r="E258" s="32">
        <v>20.382000000000001</v>
      </c>
      <c r="F258" s="32">
        <v>0.37</v>
      </c>
      <c r="G258" s="32">
        <v>2.1909999999999998</v>
      </c>
      <c r="H258" s="32">
        <v>32.688000000000002</v>
      </c>
      <c r="I258" s="32">
        <v>27.091000000000001</v>
      </c>
      <c r="J258" s="32">
        <v>3.2759999999999998</v>
      </c>
      <c r="K258" s="32">
        <v>7.9580000000000002</v>
      </c>
      <c r="L258" s="32">
        <v>188.11</v>
      </c>
    </row>
    <row r="259" spans="1:12" x14ac:dyDescent="0.25">
      <c r="A259" s="32" t="s">
        <v>198</v>
      </c>
      <c r="B259" s="32">
        <v>36.115000000000002</v>
      </c>
      <c r="C259" s="32">
        <v>38.4</v>
      </c>
      <c r="D259" s="32">
        <v>38.4</v>
      </c>
      <c r="E259" s="32">
        <v>19.024000000000001</v>
      </c>
      <c r="F259" s="32">
        <v>0.34599999999999997</v>
      </c>
      <c r="G259" s="32">
        <v>2.0449999999999999</v>
      </c>
      <c r="H259" s="32">
        <v>30.507999999999999</v>
      </c>
      <c r="I259" s="32">
        <v>25.285</v>
      </c>
      <c r="J259" s="32">
        <v>3.0579999999999998</v>
      </c>
      <c r="K259" s="32">
        <v>7.4269999999999996</v>
      </c>
      <c r="L259" s="32">
        <v>190.12299999999999</v>
      </c>
    </row>
    <row r="260" spans="1:12" x14ac:dyDescent="0.25">
      <c r="A260" s="32" t="s">
        <v>199</v>
      </c>
      <c r="B260" s="32">
        <v>38.523000000000003</v>
      </c>
      <c r="C260" s="32">
        <v>40.96</v>
      </c>
      <c r="D260" s="32">
        <v>40.96</v>
      </c>
      <c r="E260" s="32">
        <v>17.835000000000001</v>
      </c>
      <c r="F260" s="32">
        <v>0.32400000000000001</v>
      </c>
      <c r="G260" s="32">
        <v>1.917</v>
      </c>
      <c r="H260" s="32">
        <v>28.602</v>
      </c>
      <c r="I260" s="32">
        <v>23.704000000000001</v>
      </c>
      <c r="J260" s="32">
        <v>2.867</v>
      </c>
      <c r="K260" s="32">
        <v>6.9630000000000001</v>
      </c>
      <c r="L260" s="32">
        <v>192.82499999999999</v>
      </c>
    </row>
    <row r="261" spans="1:12" x14ac:dyDescent="0.25">
      <c r="A261" s="32" t="s">
        <v>200</v>
      </c>
      <c r="B261" s="32">
        <v>40.930999999999997</v>
      </c>
      <c r="C261" s="32">
        <v>43.52</v>
      </c>
      <c r="D261" s="32">
        <v>43.52</v>
      </c>
      <c r="E261" s="32">
        <v>16.786000000000001</v>
      </c>
      <c r="F261" s="32">
        <v>0.30499999999999999</v>
      </c>
      <c r="G261" s="32">
        <v>1.804</v>
      </c>
      <c r="H261" s="32">
        <v>26.919</v>
      </c>
      <c r="I261" s="32">
        <v>22.31</v>
      </c>
      <c r="J261" s="32">
        <v>2.698</v>
      </c>
      <c r="K261" s="32">
        <v>6.5529999999999999</v>
      </c>
      <c r="L261" s="32">
        <v>196.095</v>
      </c>
    </row>
    <row r="262" spans="1:12" x14ac:dyDescent="0.25">
      <c r="A262" s="32" t="s">
        <v>201</v>
      </c>
      <c r="B262" s="32">
        <v>43.338000000000001</v>
      </c>
      <c r="C262" s="32">
        <v>46.08</v>
      </c>
      <c r="D262" s="32">
        <v>46.08</v>
      </c>
      <c r="E262" s="32">
        <v>15.853</v>
      </c>
      <c r="F262" s="32">
        <v>0.28799999999999998</v>
      </c>
      <c r="G262" s="32">
        <v>1.704</v>
      </c>
      <c r="H262" s="32">
        <v>25.423999999999999</v>
      </c>
      <c r="I262" s="32">
        <v>21.07</v>
      </c>
      <c r="J262" s="32">
        <v>2.548</v>
      </c>
      <c r="K262" s="32">
        <v>6.1890000000000001</v>
      </c>
      <c r="L262" s="32">
        <v>199.83699999999999</v>
      </c>
    </row>
    <row r="263" spans="1:12" x14ac:dyDescent="0.25">
      <c r="A263" s="32" t="s">
        <v>202</v>
      </c>
      <c r="B263" s="32">
        <v>45.746000000000002</v>
      </c>
      <c r="C263" s="32">
        <v>48.64</v>
      </c>
      <c r="D263" s="32">
        <v>48.64</v>
      </c>
      <c r="E263" s="32">
        <v>15.019</v>
      </c>
      <c r="F263" s="32">
        <v>0.27300000000000002</v>
      </c>
      <c r="G263" s="32">
        <v>1.6140000000000001</v>
      </c>
      <c r="H263" s="32">
        <v>24.085999999999999</v>
      </c>
      <c r="I263" s="32">
        <v>19.962</v>
      </c>
      <c r="J263" s="32">
        <v>2.4140000000000001</v>
      </c>
      <c r="K263" s="32">
        <v>5.8630000000000004</v>
      </c>
      <c r="L263" s="32">
        <v>203.98</v>
      </c>
    </row>
    <row r="264" spans="1:12" x14ac:dyDescent="0.25">
      <c r="A264" s="32" t="s">
        <v>203</v>
      </c>
      <c r="B264" s="32">
        <v>48.154000000000003</v>
      </c>
      <c r="C264" s="32">
        <v>51.2</v>
      </c>
      <c r="D264" s="32">
        <v>51.2</v>
      </c>
      <c r="E264" s="32">
        <v>14.268000000000001</v>
      </c>
      <c r="F264" s="32">
        <v>0.25900000000000001</v>
      </c>
      <c r="G264" s="32">
        <v>1.5329999999999999</v>
      </c>
      <c r="H264" s="32">
        <v>22.881</v>
      </c>
      <c r="I264" s="32">
        <v>18.963000000000001</v>
      </c>
      <c r="J264" s="32">
        <v>2.2930000000000001</v>
      </c>
      <c r="K264" s="32">
        <v>5.57</v>
      </c>
      <c r="L264" s="32">
        <v>208.458</v>
      </c>
    </row>
    <row r="265" spans="1:12" x14ac:dyDescent="0.25">
      <c r="A265" s="32" t="s">
        <v>204</v>
      </c>
      <c r="B265" s="32">
        <v>52.969000000000001</v>
      </c>
      <c r="C265" s="32">
        <v>56.32</v>
      </c>
      <c r="D265" s="32">
        <v>56.32</v>
      </c>
      <c r="E265" s="32">
        <v>12.971</v>
      </c>
      <c r="F265" s="32">
        <v>0.23599999999999999</v>
      </c>
      <c r="G265" s="32">
        <v>1.3939999999999999</v>
      </c>
      <c r="H265" s="32">
        <v>20.800999999999998</v>
      </c>
      <c r="I265" s="32">
        <v>17.239000000000001</v>
      </c>
      <c r="J265" s="32">
        <v>2.085</v>
      </c>
      <c r="K265" s="32">
        <v>5.0640000000000001</v>
      </c>
      <c r="L265" s="32">
        <v>218.25</v>
      </c>
    </row>
    <row r="266" spans="1:12" x14ac:dyDescent="0.25">
      <c r="B266" s="40" t="s">
        <v>321</v>
      </c>
      <c r="C266" s="41"/>
      <c r="D266" s="41"/>
      <c r="E266" s="41"/>
      <c r="F266" s="41"/>
      <c r="G266" s="41"/>
      <c r="H266" s="41"/>
      <c r="I266" s="41"/>
      <c r="J266" s="41"/>
      <c r="K266" s="41"/>
      <c r="L266" s="41"/>
    </row>
    <row r="267" spans="1:12" x14ac:dyDescent="0.25">
      <c r="A267" s="32" t="s">
        <v>226</v>
      </c>
      <c r="B267" s="32">
        <v>2.4079999999999999</v>
      </c>
      <c r="C267" s="32">
        <v>8.5380000000000003</v>
      </c>
      <c r="D267" s="32">
        <v>8.5380000000000003</v>
      </c>
      <c r="E267" s="32">
        <v>951.65800000000002</v>
      </c>
      <c r="F267" s="32">
        <v>5.1840000000000002</v>
      </c>
      <c r="G267" s="32">
        <v>30.67</v>
      </c>
      <c r="H267" s="32">
        <v>457.62700000000001</v>
      </c>
      <c r="I267" s="32">
        <v>379.26900000000001</v>
      </c>
      <c r="J267" s="32">
        <v>45.865000000000002</v>
      </c>
      <c r="K267" s="32">
        <v>111.40600000000001</v>
      </c>
      <c r="L267" s="32">
        <v>1843.8920000000001</v>
      </c>
    </row>
    <row r="268" spans="1:12" x14ac:dyDescent="0.25">
      <c r="A268" s="32" t="s">
        <v>227</v>
      </c>
      <c r="B268" s="32">
        <v>4.8150000000000004</v>
      </c>
      <c r="C268" s="32">
        <v>17.074999999999999</v>
      </c>
      <c r="D268" s="32">
        <v>17.074999999999999</v>
      </c>
      <c r="E268" s="32">
        <v>475.82900000000001</v>
      </c>
      <c r="F268" s="32">
        <v>2.5920000000000001</v>
      </c>
      <c r="G268" s="32">
        <v>15.335000000000001</v>
      </c>
      <c r="H268" s="32">
        <v>228.81399999999999</v>
      </c>
      <c r="I268" s="32">
        <v>189.63399999999999</v>
      </c>
      <c r="J268" s="32">
        <v>22.931999999999999</v>
      </c>
      <c r="K268" s="32">
        <v>55.703000000000003</v>
      </c>
      <c r="L268" s="32">
        <v>951.16899999999998</v>
      </c>
    </row>
    <row r="269" spans="1:12" x14ac:dyDescent="0.25">
      <c r="A269" s="32" t="s">
        <v>228</v>
      </c>
      <c r="B269" s="32">
        <v>7.2229999999999999</v>
      </c>
      <c r="C269" s="32">
        <v>25.613</v>
      </c>
      <c r="D269" s="32">
        <v>25.613</v>
      </c>
      <c r="E269" s="32">
        <v>317.21899999999999</v>
      </c>
      <c r="F269" s="32">
        <v>1.728</v>
      </c>
      <c r="G269" s="32">
        <v>10.223000000000001</v>
      </c>
      <c r="H269" s="32">
        <v>152.542</v>
      </c>
      <c r="I269" s="32">
        <v>126.423</v>
      </c>
      <c r="J269" s="32">
        <v>15.288</v>
      </c>
      <c r="K269" s="32">
        <v>37.134999999999998</v>
      </c>
      <c r="L269" s="32">
        <v>666.58399999999995</v>
      </c>
    </row>
    <row r="270" spans="1:12" x14ac:dyDescent="0.25">
      <c r="A270" s="32" t="s">
        <v>229</v>
      </c>
      <c r="B270" s="32">
        <v>9.6310000000000002</v>
      </c>
      <c r="C270" s="32">
        <v>34.15</v>
      </c>
      <c r="D270" s="32">
        <v>34.15</v>
      </c>
      <c r="E270" s="32">
        <v>237.91399999999999</v>
      </c>
      <c r="F270" s="32">
        <v>1.296</v>
      </c>
      <c r="G270" s="32">
        <v>7.6669999999999998</v>
      </c>
      <c r="H270" s="32">
        <v>114.407</v>
      </c>
      <c r="I270" s="32">
        <v>94.816999999999993</v>
      </c>
      <c r="J270" s="32">
        <v>11.465999999999999</v>
      </c>
      <c r="K270" s="32">
        <v>27.850999999999999</v>
      </c>
      <c r="L270" s="32">
        <v>534.03200000000004</v>
      </c>
    </row>
    <row r="271" spans="1:12" x14ac:dyDescent="0.25">
      <c r="A271" s="32" t="s">
        <v>230</v>
      </c>
      <c r="B271" s="32">
        <v>12.038</v>
      </c>
      <c r="C271" s="32">
        <v>42.688000000000002</v>
      </c>
      <c r="D271" s="32">
        <v>42.688000000000002</v>
      </c>
      <c r="E271" s="32">
        <v>190.33199999999999</v>
      </c>
      <c r="F271" s="32">
        <v>1.0369999999999999</v>
      </c>
      <c r="G271" s="32">
        <v>6.1340000000000003</v>
      </c>
      <c r="H271" s="32">
        <v>91.525000000000006</v>
      </c>
      <c r="I271" s="32">
        <v>75.853999999999999</v>
      </c>
      <c r="J271" s="32">
        <v>9.173</v>
      </c>
      <c r="K271" s="32">
        <v>22.280999999999999</v>
      </c>
      <c r="L271" s="32">
        <v>462.29599999999999</v>
      </c>
    </row>
    <row r="272" spans="1:12" x14ac:dyDescent="0.25">
      <c r="A272" s="32" t="s">
        <v>231</v>
      </c>
      <c r="B272" s="32">
        <v>14.446</v>
      </c>
      <c r="C272" s="32">
        <v>51.225999999999999</v>
      </c>
      <c r="D272" s="32">
        <v>51.225999999999999</v>
      </c>
      <c r="E272" s="32">
        <v>158.61000000000001</v>
      </c>
      <c r="F272" s="32">
        <v>0.86399999999999999</v>
      </c>
      <c r="G272" s="32">
        <v>5.1120000000000001</v>
      </c>
      <c r="H272" s="32">
        <v>76.271000000000001</v>
      </c>
      <c r="I272" s="32">
        <v>63.210999999999999</v>
      </c>
      <c r="J272" s="32">
        <v>7.6440000000000001</v>
      </c>
      <c r="K272" s="32">
        <v>18.568000000000001</v>
      </c>
      <c r="L272" s="32">
        <v>420.96600000000001</v>
      </c>
    </row>
    <row r="273" spans="1:12" x14ac:dyDescent="0.25">
      <c r="A273" s="32" t="s">
        <v>232</v>
      </c>
      <c r="B273" s="32">
        <v>16.853999999999999</v>
      </c>
      <c r="C273" s="32">
        <v>59.762999999999998</v>
      </c>
      <c r="D273" s="32">
        <v>59.762999999999998</v>
      </c>
      <c r="E273" s="32">
        <v>135.95099999999999</v>
      </c>
      <c r="F273" s="32">
        <v>0.74099999999999999</v>
      </c>
      <c r="G273" s="32">
        <v>4.3810000000000002</v>
      </c>
      <c r="H273" s="32">
        <v>65.375</v>
      </c>
      <c r="I273" s="32">
        <v>54.180999999999997</v>
      </c>
      <c r="J273" s="32">
        <v>6.5519999999999996</v>
      </c>
      <c r="K273" s="32">
        <v>15.914999999999999</v>
      </c>
      <c r="L273" s="32">
        <v>397.00900000000001</v>
      </c>
    </row>
    <row r="274" spans="1:12" x14ac:dyDescent="0.25">
      <c r="A274" s="32" t="s">
        <v>233</v>
      </c>
      <c r="B274" s="32">
        <v>19.260999999999999</v>
      </c>
      <c r="C274" s="32">
        <v>68.301000000000002</v>
      </c>
      <c r="D274" s="32">
        <v>68.301000000000002</v>
      </c>
      <c r="E274" s="32">
        <v>118.95699999999999</v>
      </c>
      <c r="F274" s="32">
        <v>0.64800000000000002</v>
      </c>
      <c r="G274" s="32">
        <v>3.8340000000000001</v>
      </c>
      <c r="H274" s="32">
        <v>57.203000000000003</v>
      </c>
      <c r="I274" s="32">
        <v>47.408999999999999</v>
      </c>
      <c r="J274" s="32">
        <v>5.7329999999999997</v>
      </c>
      <c r="K274" s="32">
        <v>13.926</v>
      </c>
      <c r="L274" s="32">
        <v>383.91399999999999</v>
      </c>
    </row>
    <row r="275" spans="1:12" x14ac:dyDescent="0.25">
      <c r="A275" s="32" t="s">
        <v>234</v>
      </c>
      <c r="B275" s="32">
        <v>21.669</v>
      </c>
      <c r="C275" s="32">
        <v>76.837999999999994</v>
      </c>
      <c r="D275" s="32">
        <v>76.837999999999994</v>
      </c>
      <c r="E275" s="32">
        <v>105.74</v>
      </c>
      <c r="F275" s="32">
        <v>0.57599999999999996</v>
      </c>
      <c r="G275" s="32">
        <v>3.4079999999999999</v>
      </c>
      <c r="H275" s="32">
        <v>50.847000000000001</v>
      </c>
      <c r="I275" s="32">
        <v>42.140999999999998</v>
      </c>
      <c r="J275" s="32">
        <v>5.0960000000000001</v>
      </c>
      <c r="K275" s="32">
        <v>12.378</v>
      </c>
      <c r="L275" s="32">
        <v>378.05700000000002</v>
      </c>
    </row>
    <row r="276" spans="1:12" x14ac:dyDescent="0.25">
      <c r="A276" s="32" t="s">
        <v>214</v>
      </c>
      <c r="B276" s="32">
        <v>24.077000000000002</v>
      </c>
      <c r="C276" s="32">
        <v>85.376000000000005</v>
      </c>
      <c r="D276" s="32">
        <v>85.376000000000005</v>
      </c>
      <c r="E276" s="32">
        <v>95.165999999999997</v>
      </c>
      <c r="F276" s="32">
        <v>0.51800000000000002</v>
      </c>
      <c r="G276" s="32">
        <v>3.0670000000000002</v>
      </c>
      <c r="H276" s="32">
        <v>45.762999999999998</v>
      </c>
      <c r="I276" s="32">
        <v>37.927</v>
      </c>
      <c r="J276" s="32">
        <v>4.5860000000000003</v>
      </c>
      <c r="K276" s="32">
        <v>11.141</v>
      </c>
      <c r="L276" s="32">
        <v>377.27</v>
      </c>
    </row>
    <row r="277" spans="1:12" x14ac:dyDescent="0.25">
      <c r="A277" s="32" t="s">
        <v>215</v>
      </c>
      <c r="B277" s="32">
        <v>26.484000000000002</v>
      </c>
      <c r="C277" s="32">
        <v>93.914000000000001</v>
      </c>
      <c r="D277" s="32">
        <v>93.914000000000001</v>
      </c>
      <c r="E277" s="32">
        <v>86.513999999999996</v>
      </c>
      <c r="F277" s="32">
        <v>0.47099999999999997</v>
      </c>
      <c r="G277" s="32">
        <v>2.7879999999999998</v>
      </c>
      <c r="H277" s="32">
        <v>41.601999999999997</v>
      </c>
      <c r="I277" s="32">
        <v>34.478999999999999</v>
      </c>
      <c r="J277" s="32">
        <v>4.17</v>
      </c>
      <c r="K277" s="32">
        <v>10.128</v>
      </c>
      <c r="L277" s="32">
        <v>380.166</v>
      </c>
    </row>
    <row r="278" spans="1:12" x14ac:dyDescent="0.25">
      <c r="A278" s="32" t="s">
        <v>216</v>
      </c>
      <c r="B278" s="32">
        <v>28.891999999999999</v>
      </c>
      <c r="C278" s="32">
        <v>102.45099999999999</v>
      </c>
      <c r="D278" s="32">
        <v>102.45099999999999</v>
      </c>
      <c r="E278" s="32">
        <v>79.305000000000007</v>
      </c>
      <c r="F278" s="32">
        <v>0.432</v>
      </c>
      <c r="G278" s="32">
        <v>2.556</v>
      </c>
      <c r="H278" s="32">
        <v>38.136000000000003</v>
      </c>
      <c r="I278" s="32">
        <v>31.606000000000002</v>
      </c>
      <c r="J278" s="32">
        <v>3.8220000000000001</v>
      </c>
      <c r="K278" s="32">
        <v>9.2840000000000007</v>
      </c>
      <c r="L278" s="32">
        <v>385.82900000000001</v>
      </c>
    </row>
    <row r="279" spans="1:12" x14ac:dyDescent="0.25">
      <c r="A279" s="32" t="s">
        <v>217</v>
      </c>
      <c r="B279" s="32">
        <v>31.3</v>
      </c>
      <c r="C279" s="32">
        <v>110.989</v>
      </c>
      <c r="D279" s="32">
        <v>110.989</v>
      </c>
      <c r="E279" s="32">
        <v>73.203999999999994</v>
      </c>
      <c r="F279" s="32">
        <v>0.39900000000000002</v>
      </c>
      <c r="G279" s="32">
        <v>2.359</v>
      </c>
      <c r="H279" s="32">
        <v>35.201999999999998</v>
      </c>
      <c r="I279" s="32">
        <v>29.175000000000001</v>
      </c>
      <c r="J279" s="32">
        <v>3.528</v>
      </c>
      <c r="K279" s="32">
        <v>8.57</v>
      </c>
      <c r="L279" s="32">
        <v>393.61700000000002</v>
      </c>
    </row>
    <row r="280" spans="1:12" x14ac:dyDescent="0.25">
      <c r="A280" s="32" t="s">
        <v>218</v>
      </c>
      <c r="B280" s="32">
        <v>33.707999999999998</v>
      </c>
      <c r="C280" s="32">
        <v>119.526</v>
      </c>
      <c r="D280" s="32">
        <v>119.526</v>
      </c>
      <c r="E280" s="32">
        <v>67.975999999999999</v>
      </c>
      <c r="F280" s="32">
        <v>0.37</v>
      </c>
      <c r="G280" s="32">
        <v>2.1909999999999998</v>
      </c>
      <c r="H280" s="32">
        <v>32.688000000000002</v>
      </c>
      <c r="I280" s="32">
        <v>27.091000000000001</v>
      </c>
      <c r="J280" s="32">
        <v>3.2759999999999998</v>
      </c>
      <c r="K280" s="32">
        <v>7.9580000000000002</v>
      </c>
      <c r="L280" s="32">
        <v>403.07600000000002</v>
      </c>
    </row>
    <row r="281" spans="1:12" x14ac:dyDescent="0.25">
      <c r="A281" s="32" t="s">
        <v>219</v>
      </c>
      <c r="B281" s="32">
        <v>36.115000000000002</v>
      </c>
      <c r="C281" s="32">
        <v>128.06399999999999</v>
      </c>
      <c r="D281" s="32">
        <v>128.06399999999999</v>
      </c>
      <c r="E281" s="32">
        <v>63.444000000000003</v>
      </c>
      <c r="F281" s="32">
        <v>0.34599999999999997</v>
      </c>
      <c r="G281" s="32">
        <v>2.0449999999999999</v>
      </c>
      <c r="H281" s="32">
        <v>30.507999999999999</v>
      </c>
      <c r="I281" s="32">
        <v>25.285</v>
      </c>
      <c r="J281" s="32">
        <v>3.0579999999999998</v>
      </c>
      <c r="K281" s="32">
        <v>7.4269999999999996</v>
      </c>
      <c r="L281" s="32">
        <v>413.87099999999998</v>
      </c>
    </row>
    <row r="282" spans="1:12" x14ac:dyDescent="0.25">
      <c r="A282" s="32" t="s">
        <v>220</v>
      </c>
      <c r="B282" s="32">
        <v>38.523000000000003</v>
      </c>
      <c r="C282" s="32">
        <v>136.602</v>
      </c>
      <c r="D282" s="32">
        <v>136.602</v>
      </c>
      <c r="E282" s="32">
        <v>59.478999999999999</v>
      </c>
      <c r="F282" s="32">
        <v>0.32400000000000001</v>
      </c>
      <c r="G282" s="32">
        <v>1.917</v>
      </c>
      <c r="H282" s="32">
        <v>28.602</v>
      </c>
      <c r="I282" s="32">
        <v>23.704000000000001</v>
      </c>
      <c r="J282" s="32">
        <v>2.867</v>
      </c>
      <c r="K282" s="32">
        <v>6.9630000000000001</v>
      </c>
      <c r="L282" s="32">
        <v>425.75299999999999</v>
      </c>
    </row>
    <row r="283" spans="1:12" x14ac:dyDescent="0.25">
      <c r="A283" s="32" t="s">
        <v>221</v>
      </c>
      <c r="B283" s="32">
        <v>40.930999999999997</v>
      </c>
      <c r="C283" s="32">
        <v>145.13900000000001</v>
      </c>
      <c r="D283" s="32">
        <v>145.13900000000001</v>
      </c>
      <c r="E283" s="32">
        <v>55.98</v>
      </c>
      <c r="F283" s="32">
        <v>0.30499999999999999</v>
      </c>
      <c r="G283" s="32">
        <v>1.804</v>
      </c>
      <c r="H283" s="32">
        <v>26.919</v>
      </c>
      <c r="I283" s="32">
        <v>22.31</v>
      </c>
      <c r="J283" s="32">
        <v>2.698</v>
      </c>
      <c r="K283" s="32">
        <v>6.5529999999999999</v>
      </c>
      <c r="L283" s="32">
        <v>438.52699999999999</v>
      </c>
    </row>
    <row r="284" spans="1:12" x14ac:dyDescent="0.25">
      <c r="A284" s="32" t="s">
        <v>222</v>
      </c>
      <c r="B284" s="32">
        <v>43.338000000000001</v>
      </c>
      <c r="C284" s="32">
        <v>153.67699999999999</v>
      </c>
      <c r="D284" s="32">
        <v>153.67699999999999</v>
      </c>
      <c r="E284" s="32">
        <v>52.87</v>
      </c>
      <c r="F284" s="32">
        <v>0.28799999999999998</v>
      </c>
      <c r="G284" s="32">
        <v>1.704</v>
      </c>
      <c r="H284" s="32">
        <v>25.423999999999999</v>
      </c>
      <c r="I284" s="32">
        <v>21.07</v>
      </c>
      <c r="J284" s="32">
        <v>2.548</v>
      </c>
      <c r="K284" s="32">
        <v>6.1890000000000001</v>
      </c>
      <c r="L284" s="32">
        <v>452.048</v>
      </c>
    </row>
    <row r="285" spans="1:12" x14ac:dyDescent="0.25">
      <c r="A285" s="32" t="s">
        <v>223</v>
      </c>
      <c r="B285" s="32">
        <v>45.746000000000002</v>
      </c>
      <c r="C285" s="32">
        <v>162.214</v>
      </c>
      <c r="D285" s="32">
        <v>162.214</v>
      </c>
      <c r="E285" s="32">
        <v>50.087000000000003</v>
      </c>
      <c r="F285" s="32">
        <v>0.27300000000000002</v>
      </c>
      <c r="G285" s="32">
        <v>1.6140000000000001</v>
      </c>
      <c r="H285" s="32">
        <v>24.085999999999999</v>
      </c>
      <c r="I285" s="32">
        <v>19.962</v>
      </c>
      <c r="J285" s="32">
        <v>2.4140000000000001</v>
      </c>
      <c r="K285" s="32">
        <v>5.8630000000000004</v>
      </c>
      <c r="L285" s="32">
        <v>466.19600000000003</v>
      </c>
    </row>
    <row r="286" spans="1:12" x14ac:dyDescent="0.25">
      <c r="A286" s="32" t="s">
        <v>224</v>
      </c>
      <c r="B286" s="32">
        <v>48.154000000000003</v>
      </c>
      <c r="C286" s="32">
        <v>170.75200000000001</v>
      </c>
      <c r="D286" s="32">
        <v>170.75200000000001</v>
      </c>
      <c r="E286" s="32">
        <v>47.582999999999998</v>
      </c>
      <c r="F286" s="32">
        <v>0.25900000000000001</v>
      </c>
      <c r="G286" s="32">
        <v>1.5329999999999999</v>
      </c>
      <c r="H286" s="32">
        <v>22.881</v>
      </c>
      <c r="I286" s="32">
        <v>18.963000000000001</v>
      </c>
      <c r="J286" s="32">
        <v>2.2930000000000001</v>
      </c>
      <c r="K286" s="32">
        <v>5.57</v>
      </c>
      <c r="L286" s="32">
        <v>480.87700000000001</v>
      </c>
    </row>
    <row r="287" spans="1:12" x14ac:dyDescent="0.25">
      <c r="A287" s="32" t="s">
        <v>225</v>
      </c>
      <c r="B287" s="32">
        <v>52.969000000000001</v>
      </c>
      <c r="C287" s="32">
        <v>187.827</v>
      </c>
      <c r="D287" s="32">
        <v>187.827</v>
      </c>
      <c r="E287" s="32">
        <v>43.256999999999998</v>
      </c>
      <c r="F287" s="32">
        <v>0.23599999999999999</v>
      </c>
      <c r="G287" s="32">
        <v>1.3939999999999999</v>
      </c>
      <c r="H287" s="32">
        <v>20.800999999999998</v>
      </c>
      <c r="I287" s="32">
        <v>17.239000000000001</v>
      </c>
      <c r="J287" s="32">
        <v>2.085</v>
      </c>
      <c r="K287" s="32">
        <v>5.0640000000000001</v>
      </c>
      <c r="L287" s="32">
        <v>511.55</v>
      </c>
    </row>
    <row r="288" spans="1:12" x14ac:dyDescent="0.25">
      <c r="B288" s="40" t="s">
        <v>322</v>
      </c>
      <c r="C288" s="41"/>
      <c r="D288" s="41"/>
      <c r="E288" s="41"/>
      <c r="F288" s="41"/>
      <c r="G288" s="41"/>
      <c r="H288" s="41"/>
      <c r="I288" s="41"/>
      <c r="J288" s="41"/>
      <c r="K288" s="41"/>
      <c r="L288" s="41"/>
    </row>
    <row r="289" spans="1:12" x14ac:dyDescent="0.25">
      <c r="A289" s="32" t="s">
        <v>247</v>
      </c>
      <c r="B289" s="32">
        <v>2.4079999999999999</v>
      </c>
      <c r="C289" s="32">
        <v>8</v>
      </c>
      <c r="D289" s="32">
        <v>8</v>
      </c>
      <c r="E289" s="32">
        <v>891.73299999999995</v>
      </c>
      <c r="F289" s="32">
        <v>5.1840000000000002</v>
      </c>
      <c r="G289" s="32">
        <v>30.67</v>
      </c>
      <c r="H289" s="32">
        <v>457.62700000000001</v>
      </c>
      <c r="I289" s="32">
        <v>379.26900000000001</v>
      </c>
      <c r="J289" s="32">
        <v>45.865000000000002</v>
      </c>
      <c r="K289" s="32">
        <v>111.40600000000001</v>
      </c>
      <c r="L289" s="32">
        <v>1782.8910000000001</v>
      </c>
    </row>
    <row r="290" spans="1:12" x14ac:dyDescent="0.25">
      <c r="A290" s="32" t="s">
        <v>248</v>
      </c>
      <c r="B290" s="32">
        <v>4.8150000000000004</v>
      </c>
      <c r="C290" s="32">
        <v>16</v>
      </c>
      <c r="D290" s="32">
        <v>16</v>
      </c>
      <c r="E290" s="32">
        <v>445.86700000000002</v>
      </c>
      <c r="F290" s="32">
        <v>2.5920000000000001</v>
      </c>
      <c r="G290" s="32">
        <v>15.335000000000001</v>
      </c>
      <c r="H290" s="32">
        <v>228.81399999999999</v>
      </c>
      <c r="I290" s="32">
        <v>189.63399999999999</v>
      </c>
      <c r="J290" s="32">
        <v>22.931999999999999</v>
      </c>
      <c r="K290" s="32">
        <v>55.703000000000003</v>
      </c>
      <c r="L290" s="32">
        <v>919.05700000000002</v>
      </c>
    </row>
    <row r="291" spans="1:12" x14ac:dyDescent="0.25">
      <c r="A291" s="32" t="s">
        <v>249</v>
      </c>
      <c r="B291" s="32">
        <v>7.2229999999999999</v>
      </c>
      <c r="C291" s="32">
        <v>24</v>
      </c>
      <c r="D291" s="32">
        <v>24</v>
      </c>
      <c r="E291" s="32">
        <v>297.24400000000003</v>
      </c>
      <c r="F291" s="32">
        <v>1.728</v>
      </c>
      <c r="G291" s="32">
        <v>10.223000000000001</v>
      </c>
      <c r="H291" s="32">
        <v>152.542</v>
      </c>
      <c r="I291" s="32">
        <v>126.423</v>
      </c>
      <c r="J291" s="32">
        <v>15.288</v>
      </c>
      <c r="K291" s="32">
        <v>37.134999999999998</v>
      </c>
      <c r="L291" s="32">
        <v>643.38300000000004</v>
      </c>
    </row>
    <row r="292" spans="1:12" x14ac:dyDescent="0.25">
      <c r="A292" s="32" t="s">
        <v>250</v>
      </c>
      <c r="B292" s="32">
        <v>9.6310000000000002</v>
      </c>
      <c r="C292" s="32">
        <v>32</v>
      </c>
      <c r="D292" s="32">
        <v>32</v>
      </c>
      <c r="E292" s="32">
        <v>222.93299999999999</v>
      </c>
      <c r="F292" s="32">
        <v>1.296</v>
      </c>
      <c r="G292" s="32">
        <v>7.6669999999999998</v>
      </c>
      <c r="H292" s="32">
        <v>114.407</v>
      </c>
      <c r="I292" s="32">
        <v>94.816999999999993</v>
      </c>
      <c r="J292" s="32">
        <v>11.465999999999999</v>
      </c>
      <c r="K292" s="32">
        <v>27.850999999999999</v>
      </c>
      <c r="L292" s="32">
        <v>514.75099999999998</v>
      </c>
    </row>
    <row r="293" spans="1:12" x14ac:dyDescent="0.25">
      <c r="A293" s="32" t="s">
        <v>251</v>
      </c>
      <c r="B293" s="32">
        <v>12.038</v>
      </c>
      <c r="C293" s="32">
        <v>40</v>
      </c>
      <c r="D293" s="32">
        <v>40</v>
      </c>
      <c r="E293" s="32">
        <v>178.34700000000001</v>
      </c>
      <c r="F293" s="32">
        <v>1.0369999999999999</v>
      </c>
      <c r="G293" s="32">
        <v>6.1340000000000003</v>
      </c>
      <c r="H293" s="32">
        <v>91.525000000000006</v>
      </c>
      <c r="I293" s="32">
        <v>75.853999999999999</v>
      </c>
      <c r="J293" s="32">
        <v>9.173</v>
      </c>
      <c r="K293" s="32">
        <v>22.280999999999999</v>
      </c>
      <c r="L293" s="32">
        <v>444.935</v>
      </c>
    </row>
    <row r="294" spans="1:12" x14ac:dyDescent="0.25">
      <c r="A294" s="32" t="s">
        <v>252</v>
      </c>
      <c r="B294" s="32">
        <v>14.446</v>
      </c>
      <c r="C294" s="32">
        <v>48</v>
      </c>
      <c r="D294" s="32">
        <v>48</v>
      </c>
      <c r="E294" s="32">
        <v>148.62200000000001</v>
      </c>
      <c r="F294" s="32">
        <v>0.86399999999999999</v>
      </c>
      <c r="G294" s="32">
        <v>5.1120000000000001</v>
      </c>
      <c r="H294" s="32">
        <v>76.271000000000001</v>
      </c>
      <c r="I294" s="32">
        <v>63.210999999999999</v>
      </c>
      <c r="J294" s="32">
        <v>7.6440000000000001</v>
      </c>
      <c r="K294" s="32">
        <v>18.568000000000001</v>
      </c>
      <c r="L294" s="32">
        <v>404.52600000000001</v>
      </c>
    </row>
    <row r="295" spans="1:12" x14ac:dyDescent="0.25">
      <c r="A295" s="32" t="s">
        <v>253</v>
      </c>
      <c r="B295" s="32">
        <v>16.853999999999999</v>
      </c>
      <c r="C295" s="32">
        <v>56</v>
      </c>
      <c r="D295" s="32">
        <v>56</v>
      </c>
      <c r="E295" s="32">
        <v>127.39</v>
      </c>
      <c r="F295" s="32">
        <v>0.74099999999999999</v>
      </c>
      <c r="G295" s="32">
        <v>4.3810000000000002</v>
      </c>
      <c r="H295" s="32">
        <v>65.375</v>
      </c>
      <c r="I295" s="32">
        <v>54.180999999999997</v>
      </c>
      <c r="J295" s="32">
        <v>6.5519999999999996</v>
      </c>
      <c r="K295" s="32">
        <v>15.914999999999999</v>
      </c>
      <c r="L295" s="32">
        <v>380.92200000000003</v>
      </c>
    </row>
    <row r="296" spans="1:12" x14ac:dyDescent="0.25">
      <c r="A296" s="32" t="s">
        <v>254</v>
      </c>
      <c r="B296" s="32">
        <v>19.260999999999999</v>
      </c>
      <c r="C296" s="32">
        <v>64</v>
      </c>
      <c r="D296" s="32">
        <v>64</v>
      </c>
      <c r="E296" s="32">
        <v>111.467</v>
      </c>
      <c r="F296" s="32">
        <v>0.64800000000000002</v>
      </c>
      <c r="G296" s="32">
        <v>3.8340000000000001</v>
      </c>
      <c r="H296" s="32">
        <v>57.203000000000003</v>
      </c>
      <c r="I296" s="32">
        <v>47.408999999999999</v>
      </c>
      <c r="J296" s="32">
        <v>5.7329999999999997</v>
      </c>
      <c r="K296" s="32">
        <v>13.926</v>
      </c>
      <c r="L296" s="32">
        <v>367.822</v>
      </c>
    </row>
    <row r="297" spans="1:12" x14ac:dyDescent="0.25">
      <c r="A297" s="32" t="s">
        <v>255</v>
      </c>
      <c r="B297" s="32">
        <v>21.669</v>
      </c>
      <c r="C297" s="32">
        <v>72</v>
      </c>
      <c r="D297" s="32">
        <v>72</v>
      </c>
      <c r="E297" s="32">
        <v>99.081000000000003</v>
      </c>
      <c r="F297" s="32">
        <v>0.57599999999999996</v>
      </c>
      <c r="G297" s="32">
        <v>3.4079999999999999</v>
      </c>
      <c r="H297" s="32">
        <v>50.847000000000001</v>
      </c>
      <c r="I297" s="32">
        <v>42.140999999999998</v>
      </c>
      <c r="J297" s="32">
        <v>5.0960000000000001</v>
      </c>
      <c r="K297" s="32">
        <v>12.378</v>
      </c>
      <c r="L297" s="32">
        <v>361.72199999999998</v>
      </c>
    </row>
    <row r="298" spans="1:12" x14ac:dyDescent="0.25">
      <c r="A298" s="32" t="s">
        <v>235</v>
      </c>
      <c r="B298" s="32">
        <v>24.077000000000002</v>
      </c>
      <c r="C298" s="32">
        <v>80</v>
      </c>
      <c r="D298" s="32">
        <v>80</v>
      </c>
      <c r="E298" s="32">
        <v>89.173000000000002</v>
      </c>
      <c r="F298" s="32">
        <v>0.51800000000000002</v>
      </c>
      <c r="G298" s="32">
        <v>3.0670000000000002</v>
      </c>
      <c r="H298" s="32">
        <v>45.762999999999998</v>
      </c>
      <c r="I298" s="32">
        <v>37.927</v>
      </c>
      <c r="J298" s="32">
        <v>4.5860000000000003</v>
      </c>
      <c r="K298" s="32">
        <v>11.141</v>
      </c>
      <c r="L298" s="32">
        <v>360.52499999999998</v>
      </c>
    </row>
    <row r="299" spans="1:12" x14ac:dyDescent="0.25">
      <c r="A299" s="32" t="s">
        <v>236</v>
      </c>
      <c r="B299" s="32">
        <v>26.484000000000002</v>
      </c>
      <c r="C299" s="32">
        <v>88</v>
      </c>
      <c r="D299" s="32">
        <v>88</v>
      </c>
      <c r="E299" s="32">
        <v>81.066999999999993</v>
      </c>
      <c r="F299" s="32">
        <v>0.47099999999999997</v>
      </c>
      <c r="G299" s="32">
        <v>2.7879999999999998</v>
      </c>
      <c r="H299" s="32">
        <v>41.601999999999997</v>
      </c>
      <c r="I299" s="32">
        <v>34.478999999999999</v>
      </c>
      <c r="J299" s="32">
        <v>4.17</v>
      </c>
      <c r="K299" s="32">
        <v>10.128</v>
      </c>
      <c r="L299" s="32">
        <v>362.89100000000002</v>
      </c>
    </row>
    <row r="300" spans="1:12" x14ac:dyDescent="0.25">
      <c r="A300" s="32" t="s">
        <v>237</v>
      </c>
      <c r="B300" s="32">
        <v>28.891999999999999</v>
      </c>
      <c r="C300" s="32">
        <v>96</v>
      </c>
      <c r="D300" s="32">
        <v>96</v>
      </c>
      <c r="E300" s="32">
        <v>74.311000000000007</v>
      </c>
      <c r="F300" s="32">
        <v>0.432</v>
      </c>
      <c r="G300" s="32">
        <v>2.556</v>
      </c>
      <c r="H300" s="32">
        <v>38.136000000000003</v>
      </c>
      <c r="I300" s="32">
        <v>31.606000000000002</v>
      </c>
      <c r="J300" s="32">
        <v>3.8220000000000001</v>
      </c>
      <c r="K300" s="32">
        <v>9.2840000000000007</v>
      </c>
      <c r="L300" s="32">
        <v>367.93299999999999</v>
      </c>
    </row>
    <row r="301" spans="1:12" x14ac:dyDescent="0.25">
      <c r="A301" s="32" t="s">
        <v>238</v>
      </c>
      <c r="B301" s="32">
        <v>31.3</v>
      </c>
      <c r="C301" s="32">
        <v>104</v>
      </c>
      <c r="D301" s="32">
        <v>104</v>
      </c>
      <c r="E301" s="32">
        <v>68.594999999999999</v>
      </c>
      <c r="F301" s="32">
        <v>0.39900000000000002</v>
      </c>
      <c r="G301" s="32">
        <v>2.359</v>
      </c>
      <c r="H301" s="32">
        <v>35.201999999999998</v>
      </c>
      <c r="I301" s="32">
        <v>29.175000000000001</v>
      </c>
      <c r="J301" s="32">
        <v>3.528</v>
      </c>
      <c r="K301" s="32">
        <v>8.57</v>
      </c>
      <c r="L301" s="32">
        <v>375.03</v>
      </c>
    </row>
    <row r="302" spans="1:12" x14ac:dyDescent="0.25">
      <c r="A302" s="32" t="s">
        <v>239</v>
      </c>
      <c r="B302" s="32">
        <v>33.707999999999998</v>
      </c>
      <c r="C302" s="32">
        <v>112</v>
      </c>
      <c r="D302" s="32">
        <v>112</v>
      </c>
      <c r="E302" s="32">
        <v>63.695</v>
      </c>
      <c r="F302" s="32">
        <v>0.37</v>
      </c>
      <c r="G302" s="32">
        <v>2.1909999999999998</v>
      </c>
      <c r="H302" s="32">
        <v>32.688000000000002</v>
      </c>
      <c r="I302" s="32">
        <v>27.091000000000001</v>
      </c>
      <c r="J302" s="32">
        <v>3.2759999999999998</v>
      </c>
      <c r="K302" s="32">
        <v>7.9580000000000002</v>
      </c>
      <c r="L302" s="32">
        <v>383.74299999999999</v>
      </c>
    </row>
    <row r="303" spans="1:12" x14ac:dyDescent="0.25">
      <c r="A303" s="32" t="s">
        <v>240</v>
      </c>
      <c r="B303" s="32">
        <v>36.115000000000002</v>
      </c>
      <c r="C303" s="32">
        <v>120</v>
      </c>
      <c r="D303" s="32">
        <v>120</v>
      </c>
      <c r="E303" s="32">
        <v>59.448999999999998</v>
      </c>
      <c r="F303" s="32">
        <v>0.34599999999999997</v>
      </c>
      <c r="G303" s="32">
        <v>2.0449999999999999</v>
      </c>
      <c r="H303" s="32">
        <v>30.507999999999999</v>
      </c>
      <c r="I303" s="32">
        <v>25.285</v>
      </c>
      <c r="J303" s="32">
        <v>3.0579999999999998</v>
      </c>
      <c r="K303" s="32">
        <v>7.4269999999999996</v>
      </c>
      <c r="L303" s="32">
        <v>393.74799999999999</v>
      </c>
    </row>
    <row r="304" spans="1:12" x14ac:dyDescent="0.25">
      <c r="A304" s="32" t="s">
        <v>241</v>
      </c>
      <c r="B304" s="32">
        <v>38.523000000000003</v>
      </c>
      <c r="C304" s="32">
        <v>128</v>
      </c>
      <c r="D304" s="32">
        <v>128</v>
      </c>
      <c r="E304" s="32">
        <v>55.732999999999997</v>
      </c>
      <c r="F304" s="32">
        <v>0.32400000000000001</v>
      </c>
      <c r="G304" s="32">
        <v>1.917</v>
      </c>
      <c r="H304" s="32">
        <v>28.602</v>
      </c>
      <c r="I304" s="32">
        <v>23.704000000000001</v>
      </c>
      <c r="J304" s="32">
        <v>2.867</v>
      </c>
      <c r="K304" s="32">
        <v>6.9630000000000001</v>
      </c>
      <c r="L304" s="32">
        <v>404.803</v>
      </c>
    </row>
    <row r="305" spans="1:12" x14ac:dyDescent="0.25">
      <c r="A305" s="32" t="s">
        <v>242</v>
      </c>
      <c r="B305" s="32">
        <v>40.930999999999997</v>
      </c>
      <c r="C305" s="32">
        <v>136</v>
      </c>
      <c r="D305" s="32">
        <v>136</v>
      </c>
      <c r="E305" s="32">
        <v>52.454999999999998</v>
      </c>
      <c r="F305" s="32">
        <v>0.30499999999999999</v>
      </c>
      <c r="G305" s="32">
        <v>1.804</v>
      </c>
      <c r="H305" s="32">
        <v>26.919</v>
      </c>
      <c r="I305" s="32">
        <v>22.31</v>
      </c>
      <c r="J305" s="32">
        <v>2.698</v>
      </c>
      <c r="K305" s="32">
        <v>6.5529999999999999</v>
      </c>
      <c r="L305" s="32">
        <v>416.72399999999999</v>
      </c>
    </row>
    <row r="306" spans="1:12" x14ac:dyDescent="0.25">
      <c r="A306" s="32" t="s">
        <v>243</v>
      </c>
      <c r="B306" s="32">
        <v>43.338000000000001</v>
      </c>
      <c r="C306" s="32">
        <v>144</v>
      </c>
      <c r="D306" s="32">
        <v>144</v>
      </c>
      <c r="E306" s="32">
        <v>49.540999999999997</v>
      </c>
      <c r="F306" s="32">
        <v>0.28799999999999998</v>
      </c>
      <c r="G306" s="32">
        <v>1.704</v>
      </c>
      <c r="H306" s="32">
        <v>25.423999999999999</v>
      </c>
      <c r="I306" s="32">
        <v>21.07</v>
      </c>
      <c r="J306" s="32">
        <v>2.548</v>
      </c>
      <c r="K306" s="32">
        <v>6.1890000000000001</v>
      </c>
      <c r="L306" s="32">
        <v>429.36500000000001</v>
      </c>
    </row>
    <row r="307" spans="1:12" x14ac:dyDescent="0.25">
      <c r="A307" s="32" t="s">
        <v>244</v>
      </c>
      <c r="B307" s="32">
        <v>45.746000000000002</v>
      </c>
      <c r="C307" s="32">
        <v>152</v>
      </c>
      <c r="D307" s="32">
        <v>152</v>
      </c>
      <c r="E307" s="32">
        <v>46.933</v>
      </c>
      <c r="F307" s="32">
        <v>0.27300000000000002</v>
      </c>
      <c r="G307" s="32">
        <v>1.6140000000000001</v>
      </c>
      <c r="H307" s="32">
        <v>24.085999999999999</v>
      </c>
      <c r="I307" s="32">
        <v>19.962</v>
      </c>
      <c r="J307" s="32">
        <v>2.4140000000000001</v>
      </c>
      <c r="K307" s="32">
        <v>5.8630000000000004</v>
      </c>
      <c r="L307" s="32">
        <v>442.61399999999998</v>
      </c>
    </row>
    <row r="308" spans="1:12" x14ac:dyDescent="0.25">
      <c r="A308" s="32" t="s">
        <v>245</v>
      </c>
      <c r="B308" s="32">
        <v>48.154000000000003</v>
      </c>
      <c r="C308" s="32">
        <v>160</v>
      </c>
      <c r="D308" s="32">
        <v>160</v>
      </c>
      <c r="E308" s="32">
        <v>44.587000000000003</v>
      </c>
      <c r="F308" s="32">
        <v>0.25900000000000001</v>
      </c>
      <c r="G308" s="32">
        <v>1.5329999999999999</v>
      </c>
      <c r="H308" s="32">
        <v>22.881</v>
      </c>
      <c r="I308" s="32">
        <v>18.963000000000001</v>
      </c>
      <c r="J308" s="32">
        <v>2.2930000000000001</v>
      </c>
      <c r="K308" s="32">
        <v>5.57</v>
      </c>
      <c r="L308" s="32">
        <v>456.37700000000001</v>
      </c>
    </row>
    <row r="309" spans="1:12" x14ac:dyDescent="0.25">
      <c r="A309" s="32" t="s">
        <v>246</v>
      </c>
      <c r="B309" s="32">
        <v>52.969000000000001</v>
      </c>
      <c r="C309" s="32">
        <v>176</v>
      </c>
      <c r="D309" s="32">
        <v>176</v>
      </c>
      <c r="E309" s="32">
        <v>40.533000000000001</v>
      </c>
      <c r="F309" s="32">
        <v>0.23599999999999999</v>
      </c>
      <c r="G309" s="32">
        <v>1.3939999999999999</v>
      </c>
      <c r="H309" s="32">
        <v>20.800999999999998</v>
      </c>
      <c r="I309" s="32">
        <v>17.239000000000001</v>
      </c>
      <c r="J309" s="32">
        <v>2.085</v>
      </c>
      <c r="K309" s="32">
        <v>5.0640000000000001</v>
      </c>
      <c r="L309" s="32">
        <v>485.17200000000003</v>
      </c>
    </row>
    <row r="310" spans="1:12" x14ac:dyDescent="0.25">
      <c r="B310" s="40" t="s">
        <v>323</v>
      </c>
      <c r="C310" s="41"/>
      <c r="D310" s="41"/>
      <c r="E310" s="41"/>
      <c r="F310" s="41"/>
      <c r="G310" s="41"/>
      <c r="H310" s="41"/>
      <c r="I310" s="41"/>
      <c r="J310" s="41"/>
      <c r="K310" s="41"/>
      <c r="L310" s="41"/>
    </row>
    <row r="311" spans="1:12" x14ac:dyDescent="0.25">
      <c r="A311" s="32" t="s">
        <v>268</v>
      </c>
      <c r="B311" s="32">
        <v>2.4079999999999999</v>
      </c>
      <c r="C311" s="32">
        <v>9.6</v>
      </c>
      <c r="D311" s="32">
        <v>9.6</v>
      </c>
      <c r="E311" s="32">
        <v>1070.08</v>
      </c>
      <c r="F311" s="32">
        <v>5.1840000000000002</v>
      </c>
      <c r="G311" s="32">
        <v>30.67</v>
      </c>
      <c r="H311" s="32">
        <v>457.62700000000001</v>
      </c>
      <c r="I311" s="32">
        <v>379.26900000000001</v>
      </c>
      <c r="J311" s="32">
        <v>45.865000000000002</v>
      </c>
      <c r="K311" s="32">
        <v>111.40600000000001</v>
      </c>
      <c r="L311" s="32">
        <v>1964.4380000000001</v>
      </c>
    </row>
    <row r="312" spans="1:12" x14ac:dyDescent="0.25">
      <c r="A312" s="32" t="s">
        <v>269</v>
      </c>
      <c r="B312" s="32">
        <v>4.8150000000000004</v>
      </c>
      <c r="C312" s="32">
        <v>19.2</v>
      </c>
      <c r="D312" s="32">
        <v>19.2</v>
      </c>
      <c r="E312" s="32">
        <v>535.04</v>
      </c>
      <c r="F312" s="32">
        <v>2.5920000000000001</v>
      </c>
      <c r="G312" s="32">
        <v>15.335000000000001</v>
      </c>
      <c r="H312" s="32">
        <v>228.81399999999999</v>
      </c>
      <c r="I312" s="32">
        <v>189.63399999999999</v>
      </c>
      <c r="J312" s="32">
        <v>22.931999999999999</v>
      </c>
      <c r="K312" s="32">
        <v>55.703000000000003</v>
      </c>
      <c r="L312" s="32">
        <v>1014.63</v>
      </c>
    </row>
    <row r="313" spans="1:12" x14ac:dyDescent="0.25">
      <c r="A313" s="32" t="s">
        <v>270</v>
      </c>
      <c r="B313" s="32">
        <v>7.2229999999999999</v>
      </c>
      <c r="C313" s="32">
        <v>28.8</v>
      </c>
      <c r="D313" s="32">
        <v>28.8</v>
      </c>
      <c r="E313" s="32">
        <v>356.69299999999998</v>
      </c>
      <c r="F313" s="32">
        <v>1.728</v>
      </c>
      <c r="G313" s="32">
        <v>10.223000000000001</v>
      </c>
      <c r="H313" s="32">
        <v>152.542</v>
      </c>
      <c r="I313" s="32">
        <v>126.423</v>
      </c>
      <c r="J313" s="32">
        <v>15.288</v>
      </c>
      <c r="K313" s="32">
        <v>37.134999999999998</v>
      </c>
      <c r="L313" s="32">
        <v>712.43200000000002</v>
      </c>
    </row>
    <row r="314" spans="1:12" x14ac:dyDescent="0.25">
      <c r="A314" s="32" t="s">
        <v>271</v>
      </c>
      <c r="B314" s="32">
        <v>9.6310000000000002</v>
      </c>
      <c r="C314" s="32">
        <v>38.4</v>
      </c>
      <c r="D314" s="32">
        <v>38.4</v>
      </c>
      <c r="E314" s="32">
        <v>267.52</v>
      </c>
      <c r="F314" s="32">
        <v>1.296</v>
      </c>
      <c r="G314" s="32">
        <v>7.6669999999999998</v>
      </c>
      <c r="H314" s="32">
        <v>114.407</v>
      </c>
      <c r="I314" s="32">
        <v>94.816999999999993</v>
      </c>
      <c r="J314" s="32">
        <v>11.465999999999999</v>
      </c>
      <c r="K314" s="32">
        <v>27.850999999999999</v>
      </c>
      <c r="L314" s="32">
        <v>572.13800000000003</v>
      </c>
    </row>
    <row r="315" spans="1:12" x14ac:dyDescent="0.25">
      <c r="A315" s="32" t="s">
        <v>272</v>
      </c>
      <c r="B315" s="32">
        <v>12.038</v>
      </c>
      <c r="C315" s="32">
        <v>48</v>
      </c>
      <c r="D315" s="32">
        <v>48</v>
      </c>
      <c r="E315" s="32">
        <v>214.01599999999999</v>
      </c>
      <c r="F315" s="32">
        <v>1.0369999999999999</v>
      </c>
      <c r="G315" s="32">
        <v>6.1340000000000003</v>
      </c>
      <c r="H315" s="32">
        <v>91.525000000000006</v>
      </c>
      <c r="I315" s="32">
        <v>75.853999999999999</v>
      </c>
      <c r="J315" s="32">
        <v>9.173</v>
      </c>
      <c r="K315" s="32">
        <v>22.280999999999999</v>
      </c>
      <c r="L315" s="32">
        <v>496.60399999999998</v>
      </c>
    </row>
    <row r="316" spans="1:12" x14ac:dyDescent="0.25">
      <c r="A316" s="32" t="s">
        <v>273</v>
      </c>
      <c r="B316" s="32">
        <v>14.446</v>
      </c>
      <c r="C316" s="32">
        <v>57.6</v>
      </c>
      <c r="D316" s="32">
        <v>57.6</v>
      </c>
      <c r="E316" s="32">
        <v>178.34700000000001</v>
      </c>
      <c r="F316" s="32">
        <v>0.86399999999999999</v>
      </c>
      <c r="G316" s="32">
        <v>5.1120000000000001</v>
      </c>
      <c r="H316" s="32">
        <v>76.271000000000001</v>
      </c>
      <c r="I316" s="32">
        <v>63.210999999999999</v>
      </c>
      <c r="J316" s="32">
        <v>7.6440000000000001</v>
      </c>
      <c r="K316" s="32">
        <v>18.568000000000001</v>
      </c>
      <c r="L316" s="32">
        <v>453.45100000000002</v>
      </c>
    </row>
    <row r="317" spans="1:12" x14ac:dyDescent="0.25">
      <c r="A317" s="32" t="s">
        <v>274</v>
      </c>
      <c r="B317" s="32">
        <v>16.853999999999999</v>
      </c>
      <c r="C317" s="32">
        <v>67.2</v>
      </c>
      <c r="D317" s="32">
        <v>67.2</v>
      </c>
      <c r="E317" s="32">
        <v>152.869</v>
      </c>
      <c r="F317" s="32">
        <v>0.74099999999999999</v>
      </c>
      <c r="G317" s="32">
        <v>4.3810000000000002</v>
      </c>
      <c r="H317" s="32">
        <v>65.375</v>
      </c>
      <c r="I317" s="32">
        <v>54.180999999999997</v>
      </c>
      <c r="J317" s="32">
        <v>6.5519999999999996</v>
      </c>
      <c r="K317" s="32">
        <v>15.914999999999999</v>
      </c>
      <c r="L317" s="32">
        <v>428.80099999999999</v>
      </c>
    </row>
    <row r="318" spans="1:12" x14ac:dyDescent="0.25">
      <c r="A318" s="32" t="s">
        <v>275</v>
      </c>
      <c r="B318" s="32">
        <v>19.260999999999999</v>
      </c>
      <c r="C318" s="32">
        <v>76.8</v>
      </c>
      <c r="D318" s="32">
        <v>76.8</v>
      </c>
      <c r="E318" s="32">
        <v>133.76</v>
      </c>
      <c r="F318" s="32">
        <v>0.64800000000000002</v>
      </c>
      <c r="G318" s="32">
        <v>3.8340000000000001</v>
      </c>
      <c r="H318" s="32">
        <v>57.203000000000003</v>
      </c>
      <c r="I318" s="32">
        <v>47.408999999999999</v>
      </c>
      <c r="J318" s="32">
        <v>5.7329999999999997</v>
      </c>
      <c r="K318" s="32">
        <v>13.926</v>
      </c>
      <c r="L318" s="32">
        <v>415.71499999999997</v>
      </c>
    </row>
    <row r="319" spans="1:12" x14ac:dyDescent="0.25">
      <c r="A319" s="32" t="s">
        <v>276</v>
      </c>
      <c r="B319" s="32">
        <v>21.669</v>
      </c>
      <c r="C319" s="32">
        <v>86.4</v>
      </c>
      <c r="D319" s="32">
        <v>86.4</v>
      </c>
      <c r="E319" s="32">
        <v>118.898</v>
      </c>
      <c r="F319" s="32">
        <v>0.57599999999999996</v>
      </c>
      <c r="G319" s="32">
        <v>3.4079999999999999</v>
      </c>
      <c r="H319" s="32">
        <v>50.847000000000001</v>
      </c>
      <c r="I319" s="32">
        <v>42.140999999999998</v>
      </c>
      <c r="J319" s="32">
        <v>5.0960000000000001</v>
      </c>
      <c r="K319" s="32">
        <v>12.378</v>
      </c>
      <c r="L319" s="32">
        <v>410.339</v>
      </c>
    </row>
    <row r="320" spans="1:12" x14ac:dyDescent="0.25">
      <c r="A320" s="32" t="s">
        <v>256</v>
      </c>
      <c r="B320" s="32">
        <v>24.077000000000002</v>
      </c>
      <c r="C320" s="32">
        <v>96</v>
      </c>
      <c r="D320" s="32">
        <v>96</v>
      </c>
      <c r="E320" s="32">
        <v>107.008</v>
      </c>
      <c r="F320" s="32">
        <v>0.51800000000000002</v>
      </c>
      <c r="G320" s="32">
        <v>3.0670000000000002</v>
      </c>
      <c r="H320" s="32">
        <v>45.762999999999998</v>
      </c>
      <c r="I320" s="32">
        <v>37.927</v>
      </c>
      <c r="J320" s="32">
        <v>4.5860000000000003</v>
      </c>
      <c r="K320" s="32">
        <v>11.141</v>
      </c>
      <c r="L320" s="32">
        <v>410.36</v>
      </c>
    </row>
    <row r="321" spans="1:12" x14ac:dyDescent="0.25">
      <c r="A321" s="32" t="s">
        <v>257</v>
      </c>
      <c r="B321" s="32">
        <v>26.484000000000002</v>
      </c>
      <c r="C321" s="32">
        <v>105.6</v>
      </c>
      <c r="D321" s="32">
        <v>105.6</v>
      </c>
      <c r="E321" s="32">
        <v>97.28</v>
      </c>
      <c r="F321" s="32">
        <v>0.47099999999999997</v>
      </c>
      <c r="G321" s="32">
        <v>2.7879999999999998</v>
      </c>
      <c r="H321" s="32">
        <v>41.601999999999997</v>
      </c>
      <c r="I321" s="32">
        <v>34.478999999999999</v>
      </c>
      <c r="J321" s="32">
        <v>4.17</v>
      </c>
      <c r="K321" s="32">
        <v>10.128</v>
      </c>
      <c r="L321" s="32">
        <v>414.30399999999997</v>
      </c>
    </row>
    <row r="322" spans="1:12" x14ac:dyDescent="0.25">
      <c r="A322" s="32" t="s">
        <v>258</v>
      </c>
      <c r="B322" s="32">
        <v>28.891999999999999</v>
      </c>
      <c r="C322" s="32">
        <v>115.2</v>
      </c>
      <c r="D322" s="32">
        <v>115.2</v>
      </c>
      <c r="E322" s="32">
        <v>89.173000000000002</v>
      </c>
      <c r="F322" s="32">
        <v>0.432</v>
      </c>
      <c r="G322" s="32">
        <v>2.556</v>
      </c>
      <c r="H322" s="32">
        <v>38.136000000000003</v>
      </c>
      <c r="I322" s="32">
        <v>31.606000000000002</v>
      </c>
      <c r="J322" s="32">
        <v>3.8220000000000001</v>
      </c>
      <c r="K322" s="32">
        <v>9.2840000000000007</v>
      </c>
      <c r="L322" s="32">
        <v>421.19499999999999</v>
      </c>
    </row>
    <row r="323" spans="1:12" x14ac:dyDescent="0.25">
      <c r="A323" s="32" t="s">
        <v>259</v>
      </c>
      <c r="B323" s="32">
        <v>31.3</v>
      </c>
      <c r="C323" s="32">
        <v>124.8</v>
      </c>
      <c r="D323" s="32">
        <v>124.8</v>
      </c>
      <c r="E323" s="32">
        <v>82.313999999999993</v>
      </c>
      <c r="F323" s="32">
        <v>0.39900000000000002</v>
      </c>
      <c r="G323" s="32">
        <v>2.359</v>
      </c>
      <c r="H323" s="32">
        <v>35.201999999999998</v>
      </c>
      <c r="I323" s="32">
        <v>29.175000000000001</v>
      </c>
      <c r="J323" s="32">
        <v>3.528</v>
      </c>
      <c r="K323" s="32">
        <v>8.57</v>
      </c>
      <c r="L323" s="32">
        <v>430.34899999999999</v>
      </c>
    </row>
    <row r="324" spans="1:12" x14ac:dyDescent="0.25">
      <c r="A324" s="32" t="s">
        <v>260</v>
      </c>
      <c r="B324" s="32">
        <v>33.707999999999998</v>
      </c>
      <c r="C324" s="32">
        <v>134.4</v>
      </c>
      <c r="D324" s="32">
        <v>134.4</v>
      </c>
      <c r="E324" s="32">
        <v>76.433999999999997</v>
      </c>
      <c r="F324" s="32">
        <v>0.37</v>
      </c>
      <c r="G324" s="32">
        <v>2.1909999999999998</v>
      </c>
      <c r="H324" s="32">
        <v>32.688000000000002</v>
      </c>
      <c r="I324" s="32">
        <v>27.091000000000001</v>
      </c>
      <c r="J324" s="32">
        <v>3.2759999999999998</v>
      </c>
      <c r="K324" s="32">
        <v>7.9580000000000002</v>
      </c>
      <c r="L324" s="32">
        <v>441.28199999999998</v>
      </c>
    </row>
    <row r="325" spans="1:12" x14ac:dyDescent="0.25">
      <c r="A325" s="32" t="s">
        <v>261</v>
      </c>
      <c r="B325" s="32">
        <v>36.115000000000002</v>
      </c>
      <c r="C325" s="32">
        <v>144</v>
      </c>
      <c r="D325" s="32">
        <v>144</v>
      </c>
      <c r="E325" s="32">
        <v>71.338999999999999</v>
      </c>
      <c r="F325" s="32">
        <v>0.34599999999999997</v>
      </c>
      <c r="G325" s="32">
        <v>2.0449999999999999</v>
      </c>
      <c r="H325" s="32">
        <v>30.507999999999999</v>
      </c>
      <c r="I325" s="32">
        <v>25.285</v>
      </c>
      <c r="J325" s="32">
        <v>3.0579999999999998</v>
      </c>
      <c r="K325" s="32">
        <v>7.4269999999999996</v>
      </c>
      <c r="L325" s="32">
        <v>453.63799999999998</v>
      </c>
    </row>
    <row r="326" spans="1:12" x14ac:dyDescent="0.25">
      <c r="A326" s="32" t="s">
        <v>262</v>
      </c>
      <c r="B326" s="32">
        <v>38.523000000000003</v>
      </c>
      <c r="C326" s="32">
        <v>153.6</v>
      </c>
      <c r="D326" s="32">
        <v>153.6</v>
      </c>
      <c r="E326" s="32">
        <v>66.88</v>
      </c>
      <c r="F326" s="32">
        <v>0.32400000000000001</v>
      </c>
      <c r="G326" s="32">
        <v>1.917</v>
      </c>
      <c r="H326" s="32">
        <v>28.602</v>
      </c>
      <c r="I326" s="32">
        <v>23.704000000000001</v>
      </c>
      <c r="J326" s="32">
        <v>2.867</v>
      </c>
      <c r="K326" s="32">
        <v>6.9630000000000001</v>
      </c>
      <c r="L326" s="32">
        <v>467.15</v>
      </c>
    </row>
    <row r="327" spans="1:12" x14ac:dyDescent="0.25">
      <c r="A327" s="32" t="s">
        <v>263</v>
      </c>
      <c r="B327" s="32">
        <v>40.930999999999997</v>
      </c>
      <c r="C327" s="32">
        <v>163.19999999999999</v>
      </c>
      <c r="D327" s="32">
        <v>163.19999999999999</v>
      </c>
      <c r="E327" s="32">
        <v>62.945999999999998</v>
      </c>
      <c r="F327" s="32">
        <v>0.30499999999999999</v>
      </c>
      <c r="G327" s="32">
        <v>1.804</v>
      </c>
      <c r="H327" s="32">
        <v>26.919</v>
      </c>
      <c r="I327" s="32">
        <v>22.31</v>
      </c>
      <c r="J327" s="32">
        <v>2.698</v>
      </c>
      <c r="K327" s="32">
        <v>6.5529999999999999</v>
      </c>
      <c r="L327" s="32">
        <v>481.61500000000001</v>
      </c>
    </row>
    <row r="328" spans="1:12" x14ac:dyDescent="0.25">
      <c r="A328" s="32" t="s">
        <v>264</v>
      </c>
      <c r="B328" s="32">
        <v>43.338000000000001</v>
      </c>
      <c r="C328" s="32">
        <v>172.8</v>
      </c>
      <c r="D328" s="32">
        <v>172.8</v>
      </c>
      <c r="E328" s="32">
        <v>59.448999999999998</v>
      </c>
      <c r="F328" s="32">
        <v>0.28799999999999998</v>
      </c>
      <c r="G328" s="32">
        <v>1.704</v>
      </c>
      <c r="H328" s="32">
        <v>25.423999999999999</v>
      </c>
      <c r="I328" s="32">
        <v>21.07</v>
      </c>
      <c r="J328" s="32">
        <v>2.548</v>
      </c>
      <c r="K328" s="32">
        <v>6.1890000000000001</v>
      </c>
      <c r="L328" s="32">
        <v>496.87299999999999</v>
      </c>
    </row>
    <row r="329" spans="1:12" x14ac:dyDescent="0.25">
      <c r="A329" s="32" t="s">
        <v>265</v>
      </c>
      <c r="B329" s="32">
        <v>45.746000000000002</v>
      </c>
      <c r="C329" s="32">
        <v>182.4</v>
      </c>
      <c r="D329" s="32">
        <v>182.4</v>
      </c>
      <c r="E329" s="32">
        <v>56.32</v>
      </c>
      <c r="F329" s="32">
        <v>0.27300000000000002</v>
      </c>
      <c r="G329" s="32">
        <v>1.6140000000000001</v>
      </c>
      <c r="H329" s="32">
        <v>24.085999999999999</v>
      </c>
      <c r="I329" s="32">
        <v>19.962</v>
      </c>
      <c r="J329" s="32">
        <v>2.4140000000000001</v>
      </c>
      <c r="K329" s="32">
        <v>5.8630000000000004</v>
      </c>
      <c r="L329" s="32">
        <v>512.80100000000004</v>
      </c>
    </row>
    <row r="330" spans="1:12" x14ac:dyDescent="0.25">
      <c r="A330" s="32" t="s">
        <v>266</v>
      </c>
      <c r="B330" s="32">
        <v>48.154000000000003</v>
      </c>
      <c r="C330" s="32">
        <v>192</v>
      </c>
      <c r="D330" s="32">
        <v>192</v>
      </c>
      <c r="E330" s="32">
        <v>53.503999999999998</v>
      </c>
      <c r="F330" s="32">
        <v>0.25900000000000001</v>
      </c>
      <c r="G330" s="32">
        <v>1.5329999999999999</v>
      </c>
      <c r="H330" s="32">
        <v>22.881</v>
      </c>
      <c r="I330" s="32">
        <v>18.963000000000001</v>
      </c>
      <c r="J330" s="32">
        <v>2.2930000000000001</v>
      </c>
      <c r="K330" s="32">
        <v>5.57</v>
      </c>
      <c r="L330" s="32">
        <v>529.29399999999998</v>
      </c>
    </row>
    <row r="331" spans="1:12" x14ac:dyDescent="0.25">
      <c r="A331" s="32" t="s">
        <v>267</v>
      </c>
      <c r="B331" s="32">
        <v>52.969000000000001</v>
      </c>
      <c r="C331" s="32">
        <v>211.2</v>
      </c>
      <c r="D331" s="32">
        <v>211.2</v>
      </c>
      <c r="E331" s="32">
        <v>48.64</v>
      </c>
      <c r="F331" s="32">
        <v>0.23599999999999999</v>
      </c>
      <c r="G331" s="32">
        <v>1.3939999999999999</v>
      </c>
      <c r="H331" s="32">
        <v>20.800999999999998</v>
      </c>
      <c r="I331" s="32">
        <v>17.239000000000001</v>
      </c>
      <c r="J331" s="32">
        <v>2.085</v>
      </c>
      <c r="K331" s="32">
        <v>5.0640000000000001</v>
      </c>
      <c r="L331" s="32">
        <v>563.67899999999997</v>
      </c>
    </row>
    <row r="332" spans="1:12" x14ac:dyDescent="0.25">
      <c r="B332" s="40" t="s">
        <v>324</v>
      </c>
      <c r="C332" s="41"/>
      <c r="D332" s="41"/>
      <c r="E332" s="41"/>
      <c r="F332" s="41"/>
      <c r="G332" s="41"/>
      <c r="H332" s="41"/>
      <c r="I332" s="41"/>
      <c r="J332" s="41"/>
      <c r="K332" s="41"/>
      <c r="L332" s="41"/>
    </row>
    <row r="333" spans="1:12" x14ac:dyDescent="0.25">
      <c r="A333" s="32" t="s">
        <v>289</v>
      </c>
      <c r="B333" s="32">
        <v>2.4079999999999999</v>
      </c>
      <c r="C333" s="32">
        <v>10.24</v>
      </c>
      <c r="D333" s="32">
        <v>10.24</v>
      </c>
      <c r="E333" s="32">
        <v>1141.4190000000001</v>
      </c>
      <c r="F333" s="32">
        <v>5.1840000000000002</v>
      </c>
      <c r="G333" s="32">
        <v>30.67</v>
      </c>
      <c r="H333" s="32">
        <v>457.62700000000001</v>
      </c>
      <c r="I333" s="32">
        <v>379.26900000000001</v>
      </c>
      <c r="J333" s="32">
        <v>45.865000000000002</v>
      </c>
      <c r="K333" s="32">
        <v>111.40600000000001</v>
      </c>
      <c r="L333" s="32">
        <v>2037.057</v>
      </c>
    </row>
    <row r="334" spans="1:12" x14ac:dyDescent="0.25">
      <c r="A334" s="32" t="s">
        <v>290</v>
      </c>
      <c r="B334" s="32">
        <v>4.8150000000000004</v>
      </c>
      <c r="C334" s="32">
        <v>20.48</v>
      </c>
      <c r="D334" s="32">
        <v>20.48</v>
      </c>
      <c r="E334" s="32">
        <v>570.70899999999995</v>
      </c>
      <c r="F334" s="32">
        <v>2.5920000000000001</v>
      </c>
      <c r="G334" s="32">
        <v>15.335000000000001</v>
      </c>
      <c r="H334" s="32">
        <v>228.81399999999999</v>
      </c>
      <c r="I334" s="32">
        <v>189.63399999999999</v>
      </c>
      <c r="J334" s="32">
        <v>22.931999999999999</v>
      </c>
      <c r="K334" s="32">
        <v>55.703000000000003</v>
      </c>
      <c r="L334" s="32">
        <v>1052.8589999999999</v>
      </c>
    </row>
    <row r="335" spans="1:12" x14ac:dyDescent="0.25">
      <c r="A335" s="32" t="s">
        <v>291</v>
      </c>
      <c r="B335" s="32">
        <v>7.2229999999999999</v>
      </c>
      <c r="C335" s="32">
        <v>30.72</v>
      </c>
      <c r="D335" s="32">
        <v>30.72</v>
      </c>
      <c r="E335" s="32">
        <v>380.47300000000001</v>
      </c>
      <c r="F335" s="32">
        <v>1.728</v>
      </c>
      <c r="G335" s="32">
        <v>10.223000000000001</v>
      </c>
      <c r="H335" s="32">
        <v>152.542</v>
      </c>
      <c r="I335" s="32">
        <v>126.423</v>
      </c>
      <c r="J335" s="32">
        <v>15.288</v>
      </c>
      <c r="K335" s="32">
        <v>37.134999999999998</v>
      </c>
      <c r="L335" s="32">
        <v>740.05200000000002</v>
      </c>
    </row>
    <row r="336" spans="1:12" x14ac:dyDescent="0.25">
      <c r="A336" s="32" t="s">
        <v>292</v>
      </c>
      <c r="B336" s="32">
        <v>9.6310000000000002</v>
      </c>
      <c r="C336" s="32">
        <v>40.96</v>
      </c>
      <c r="D336" s="32">
        <v>40.96</v>
      </c>
      <c r="E336" s="32">
        <v>285.35500000000002</v>
      </c>
      <c r="F336" s="32">
        <v>1.296</v>
      </c>
      <c r="G336" s="32">
        <v>7.6669999999999998</v>
      </c>
      <c r="H336" s="32">
        <v>114.407</v>
      </c>
      <c r="I336" s="32">
        <v>94.816999999999993</v>
      </c>
      <c r="J336" s="32">
        <v>11.465999999999999</v>
      </c>
      <c r="K336" s="32">
        <v>27.850999999999999</v>
      </c>
      <c r="L336" s="32">
        <v>595.09299999999996</v>
      </c>
    </row>
    <row r="337" spans="1:15" x14ac:dyDescent="0.25">
      <c r="A337" s="32" t="s">
        <v>293</v>
      </c>
      <c r="B337" s="32">
        <v>12.038</v>
      </c>
      <c r="C337" s="32">
        <v>51.2</v>
      </c>
      <c r="D337" s="32">
        <v>51.2</v>
      </c>
      <c r="E337" s="32">
        <v>228.28399999999999</v>
      </c>
      <c r="F337" s="32">
        <v>1.0369999999999999</v>
      </c>
      <c r="G337" s="32">
        <v>6.1340000000000003</v>
      </c>
      <c r="H337" s="32">
        <v>91.525000000000006</v>
      </c>
      <c r="I337" s="32">
        <v>75.853999999999999</v>
      </c>
      <c r="J337" s="32">
        <v>9.173</v>
      </c>
      <c r="K337" s="32">
        <v>22.280999999999999</v>
      </c>
      <c r="L337" s="32">
        <v>517.27200000000005</v>
      </c>
    </row>
    <row r="338" spans="1:15" x14ac:dyDescent="0.25">
      <c r="A338" s="32" t="s">
        <v>294</v>
      </c>
      <c r="B338" s="32">
        <v>14.446</v>
      </c>
      <c r="C338" s="32">
        <v>61.44</v>
      </c>
      <c r="D338" s="32">
        <v>61.44</v>
      </c>
      <c r="E338" s="32">
        <v>190.23599999999999</v>
      </c>
      <c r="F338" s="32">
        <v>0.86399999999999999</v>
      </c>
      <c r="G338" s="32">
        <v>5.1120000000000001</v>
      </c>
      <c r="H338" s="32">
        <v>76.271000000000001</v>
      </c>
      <c r="I338" s="32">
        <v>63.210999999999999</v>
      </c>
      <c r="J338" s="32">
        <v>7.6440000000000001</v>
      </c>
      <c r="K338" s="32">
        <v>18.568000000000001</v>
      </c>
      <c r="L338" s="32">
        <v>473.02</v>
      </c>
    </row>
    <row r="339" spans="1:15" x14ac:dyDescent="0.25">
      <c r="A339" s="32" t="s">
        <v>295</v>
      </c>
      <c r="B339" s="32">
        <v>16.853999999999999</v>
      </c>
      <c r="C339" s="32">
        <v>71.680000000000007</v>
      </c>
      <c r="D339" s="32">
        <v>71.680000000000007</v>
      </c>
      <c r="E339" s="32">
        <v>163.06</v>
      </c>
      <c r="F339" s="32">
        <v>0.74099999999999999</v>
      </c>
      <c r="G339" s="32">
        <v>4.3810000000000002</v>
      </c>
      <c r="H339" s="32">
        <v>65.375</v>
      </c>
      <c r="I339" s="32">
        <v>54.180999999999997</v>
      </c>
      <c r="J339" s="32">
        <v>6.5519999999999996</v>
      </c>
      <c r="K339" s="32">
        <v>15.914999999999999</v>
      </c>
      <c r="L339" s="32">
        <v>447.952</v>
      </c>
    </row>
    <row r="340" spans="1:15" x14ac:dyDescent="0.25">
      <c r="A340" s="32" t="s">
        <v>296</v>
      </c>
      <c r="B340" s="32">
        <v>19.260999999999999</v>
      </c>
      <c r="C340" s="32">
        <v>81.92</v>
      </c>
      <c r="D340" s="32">
        <v>81.92</v>
      </c>
      <c r="E340" s="32">
        <v>142.67699999999999</v>
      </c>
      <c r="F340" s="32">
        <v>0.64800000000000002</v>
      </c>
      <c r="G340" s="32">
        <v>3.8340000000000001</v>
      </c>
      <c r="H340" s="32">
        <v>57.203000000000003</v>
      </c>
      <c r="I340" s="32">
        <v>47.408999999999999</v>
      </c>
      <c r="J340" s="32">
        <v>5.7329999999999997</v>
      </c>
      <c r="K340" s="32">
        <v>13.926</v>
      </c>
      <c r="L340" s="32">
        <v>434.87200000000001</v>
      </c>
    </row>
    <row r="341" spans="1:15" x14ac:dyDescent="0.25">
      <c r="A341" s="32" t="s">
        <v>297</v>
      </c>
      <c r="B341" s="32">
        <v>21.669</v>
      </c>
      <c r="C341" s="32">
        <v>92.16</v>
      </c>
      <c r="D341" s="32">
        <v>92.16</v>
      </c>
      <c r="E341" s="32">
        <v>126.824</v>
      </c>
      <c r="F341" s="32">
        <v>0.57599999999999996</v>
      </c>
      <c r="G341" s="32">
        <v>3.4079999999999999</v>
      </c>
      <c r="H341" s="32">
        <v>50.847000000000001</v>
      </c>
      <c r="I341" s="32">
        <v>42.140999999999998</v>
      </c>
      <c r="J341" s="32">
        <v>5.0960000000000001</v>
      </c>
      <c r="K341" s="32">
        <v>12.378</v>
      </c>
      <c r="L341" s="32">
        <v>429.78500000000003</v>
      </c>
    </row>
    <row r="342" spans="1:15" x14ac:dyDescent="0.25">
      <c r="A342" s="32" t="s">
        <v>277</v>
      </c>
      <c r="B342" s="32">
        <v>24.077000000000002</v>
      </c>
      <c r="C342" s="32">
        <v>102.4</v>
      </c>
      <c r="D342" s="32">
        <v>102.4</v>
      </c>
      <c r="E342" s="32">
        <v>114.142</v>
      </c>
      <c r="F342" s="32">
        <v>0.51800000000000002</v>
      </c>
      <c r="G342" s="32">
        <v>3.0670000000000002</v>
      </c>
      <c r="H342" s="32">
        <v>45.762999999999998</v>
      </c>
      <c r="I342" s="32">
        <v>37.927</v>
      </c>
      <c r="J342" s="32">
        <v>4.5860000000000003</v>
      </c>
      <c r="K342" s="32">
        <v>11.141</v>
      </c>
      <c r="L342" s="32">
        <v>430.29399999999998</v>
      </c>
    </row>
    <row r="343" spans="1:15" x14ac:dyDescent="0.25">
      <c r="A343" s="32" t="s">
        <v>278</v>
      </c>
      <c r="B343" s="32">
        <v>26.484000000000002</v>
      </c>
      <c r="C343" s="32">
        <v>112.64</v>
      </c>
      <c r="D343" s="32">
        <v>112.64</v>
      </c>
      <c r="E343" s="32">
        <v>103.765</v>
      </c>
      <c r="F343" s="32">
        <v>0.47099999999999997</v>
      </c>
      <c r="G343" s="32">
        <v>2.7879999999999998</v>
      </c>
      <c r="H343" s="32">
        <v>41.601999999999997</v>
      </c>
      <c r="I343" s="32">
        <v>34.478999999999999</v>
      </c>
      <c r="J343" s="32">
        <v>4.17</v>
      </c>
      <c r="K343" s="32">
        <v>10.128</v>
      </c>
      <c r="L343" s="32">
        <v>434.86900000000003</v>
      </c>
    </row>
    <row r="344" spans="1:15" x14ac:dyDescent="0.25">
      <c r="A344" s="32" t="s">
        <v>279</v>
      </c>
      <c r="B344" s="32">
        <v>28.891999999999999</v>
      </c>
      <c r="C344" s="32">
        <v>122.88</v>
      </c>
      <c r="D344" s="32">
        <v>122.88</v>
      </c>
      <c r="E344" s="32">
        <v>95.117999999999995</v>
      </c>
      <c r="F344" s="32">
        <v>0.432</v>
      </c>
      <c r="G344" s="32">
        <v>2.556</v>
      </c>
      <c r="H344" s="32">
        <v>38.136000000000003</v>
      </c>
      <c r="I344" s="32">
        <v>31.606000000000002</v>
      </c>
      <c r="J344" s="32">
        <v>3.8220000000000001</v>
      </c>
      <c r="K344" s="32">
        <v>9.2840000000000007</v>
      </c>
      <c r="L344" s="32">
        <v>442.5</v>
      </c>
    </row>
    <row r="345" spans="1:15" x14ac:dyDescent="0.25">
      <c r="A345" s="32" t="s">
        <v>280</v>
      </c>
      <c r="B345" s="32">
        <v>31.3</v>
      </c>
      <c r="C345" s="32">
        <v>133.12</v>
      </c>
      <c r="D345" s="32">
        <v>133.12</v>
      </c>
      <c r="E345" s="32">
        <v>87.801000000000002</v>
      </c>
      <c r="F345" s="32">
        <v>0.39900000000000002</v>
      </c>
      <c r="G345" s="32">
        <v>2.359</v>
      </c>
      <c r="H345" s="32">
        <v>35.201999999999998</v>
      </c>
      <c r="I345" s="32">
        <v>29.175000000000001</v>
      </c>
      <c r="J345" s="32">
        <v>3.528</v>
      </c>
      <c r="K345" s="32">
        <v>8.57</v>
      </c>
      <c r="L345" s="32">
        <v>452.476</v>
      </c>
    </row>
    <row r="346" spans="1:15" x14ac:dyDescent="0.25">
      <c r="A346" s="32" t="s">
        <v>281</v>
      </c>
      <c r="B346" s="32">
        <v>33.707999999999998</v>
      </c>
      <c r="C346" s="32">
        <v>143.36000000000001</v>
      </c>
      <c r="D346" s="32">
        <v>143.36000000000001</v>
      </c>
      <c r="E346" s="32">
        <v>81.53</v>
      </c>
      <c r="F346" s="32">
        <v>0.37</v>
      </c>
      <c r="G346" s="32">
        <v>2.1909999999999998</v>
      </c>
      <c r="H346" s="32">
        <v>32.688000000000002</v>
      </c>
      <c r="I346" s="32">
        <v>27.091000000000001</v>
      </c>
      <c r="J346" s="32">
        <v>3.2759999999999998</v>
      </c>
      <c r="K346" s="32">
        <v>7.9580000000000002</v>
      </c>
      <c r="L346" s="32">
        <v>464.298</v>
      </c>
    </row>
    <row r="347" spans="1:15" x14ac:dyDescent="0.25">
      <c r="A347" s="32" t="s">
        <v>282</v>
      </c>
      <c r="B347" s="32">
        <v>36.115000000000002</v>
      </c>
      <c r="C347" s="32">
        <v>153.6</v>
      </c>
      <c r="D347" s="32">
        <v>153.6</v>
      </c>
      <c r="E347" s="32">
        <v>76.094999999999999</v>
      </c>
      <c r="F347" s="32">
        <v>0.34599999999999997</v>
      </c>
      <c r="G347" s="32">
        <v>2.0449999999999999</v>
      </c>
      <c r="H347" s="32">
        <v>30.507999999999999</v>
      </c>
      <c r="I347" s="32">
        <v>25.285</v>
      </c>
      <c r="J347" s="32">
        <v>3.0579999999999998</v>
      </c>
      <c r="K347" s="32">
        <v>7.4269999999999996</v>
      </c>
      <c r="L347" s="32">
        <v>477.59399999999999</v>
      </c>
    </row>
    <row r="348" spans="1:15" x14ac:dyDescent="0.25">
      <c r="A348" s="32" t="s">
        <v>283</v>
      </c>
      <c r="B348" s="32">
        <v>38.523000000000003</v>
      </c>
      <c r="C348" s="32">
        <v>163.84</v>
      </c>
      <c r="D348" s="32">
        <v>163.84</v>
      </c>
      <c r="E348" s="32">
        <v>71.338999999999999</v>
      </c>
      <c r="F348" s="32">
        <v>0.32400000000000001</v>
      </c>
      <c r="G348" s="32">
        <v>1.917</v>
      </c>
      <c r="H348" s="32">
        <v>28.602</v>
      </c>
      <c r="I348" s="32">
        <v>23.704000000000001</v>
      </c>
      <c r="J348" s="32">
        <v>2.867</v>
      </c>
      <c r="K348" s="32">
        <v>6.9630000000000001</v>
      </c>
      <c r="L348" s="32">
        <v>492.089</v>
      </c>
    </row>
    <row r="349" spans="1:15" x14ac:dyDescent="0.25">
      <c r="A349" s="32" t="s">
        <v>284</v>
      </c>
      <c r="B349" s="32">
        <v>40.930999999999997</v>
      </c>
      <c r="C349" s="32">
        <v>174.08</v>
      </c>
      <c r="D349" s="32">
        <v>174.08</v>
      </c>
      <c r="E349" s="32">
        <v>67.141999999999996</v>
      </c>
      <c r="F349" s="32">
        <v>0.30499999999999999</v>
      </c>
      <c r="G349" s="32">
        <v>1.804</v>
      </c>
      <c r="H349" s="32">
        <v>26.919</v>
      </c>
      <c r="I349" s="32">
        <v>22.31</v>
      </c>
      <c r="J349" s="32">
        <v>2.698</v>
      </c>
      <c r="K349" s="32">
        <v>6.5529999999999999</v>
      </c>
      <c r="L349" s="32">
        <v>507.57100000000003</v>
      </c>
    </row>
    <row r="350" spans="1:15" x14ac:dyDescent="0.25">
      <c r="A350" s="32" t="s">
        <v>285</v>
      </c>
      <c r="B350" s="32">
        <v>43.338000000000001</v>
      </c>
      <c r="C350" s="32">
        <v>184.32</v>
      </c>
      <c r="D350" s="32">
        <v>184.32</v>
      </c>
      <c r="E350" s="32">
        <v>63.411999999999999</v>
      </c>
      <c r="F350" s="32">
        <v>0.28799999999999998</v>
      </c>
      <c r="G350" s="32">
        <v>1.704</v>
      </c>
      <c r="H350" s="32">
        <v>25.423999999999999</v>
      </c>
      <c r="I350" s="32">
        <v>21.07</v>
      </c>
      <c r="J350" s="32">
        <v>2.548</v>
      </c>
      <c r="K350" s="32">
        <v>6.1890000000000001</v>
      </c>
      <c r="L350" s="32">
        <v>523.87599999999998</v>
      </c>
      <c r="O350" t="s">
        <v>348</v>
      </c>
    </row>
    <row r="351" spans="1:15" x14ac:dyDescent="0.25">
      <c r="A351" s="32" t="s">
        <v>286</v>
      </c>
      <c r="B351" s="32">
        <v>45.746000000000002</v>
      </c>
      <c r="C351" s="32">
        <v>194.56</v>
      </c>
      <c r="D351" s="32">
        <v>194.56</v>
      </c>
      <c r="E351" s="32">
        <v>60.075000000000003</v>
      </c>
      <c r="F351" s="32">
        <v>0.27300000000000002</v>
      </c>
      <c r="G351" s="32">
        <v>1.6140000000000001</v>
      </c>
      <c r="H351" s="32">
        <v>24.085999999999999</v>
      </c>
      <c r="I351" s="32">
        <v>19.962</v>
      </c>
      <c r="J351" s="32">
        <v>2.4140000000000001</v>
      </c>
      <c r="K351" s="32">
        <v>5.8630000000000004</v>
      </c>
      <c r="L351" s="32">
        <v>540.87599999999998</v>
      </c>
    </row>
    <row r="352" spans="1:15" x14ac:dyDescent="0.25">
      <c r="A352" s="32" t="s">
        <v>287</v>
      </c>
      <c r="B352" s="32">
        <v>48.154000000000003</v>
      </c>
      <c r="C352" s="32">
        <v>204.8</v>
      </c>
      <c r="D352" s="32">
        <v>204.8</v>
      </c>
      <c r="E352" s="32">
        <v>57.070999999999998</v>
      </c>
      <c r="F352" s="32">
        <v>0.25900000000000001</v>
      </c>
      <c r="G352" s="32">
        <v>1.5329999999999999</v>
      </c>
      <c r="H352" s="32">
        <v>22.881</v>
      </c>
      <c r="I352" s="32">
        <v>18.963000000000001</v>
      </c>
      <c r="J352" s="32">
        <v>2.2930000000000001</v>
      </c>
      <c r="K352" s="32">
        <v>5.57</v>
      </c>
      <c r="L352" s="32">
        <v>558.46100000000001</v>
      </c>
    </row>
    <row r="353" spans="1:12" x14ac:dyDescent="0.25">
      <c r="A353" s="32" t="s">
        <v>288</v>
      </c>
      <c r="B353" s="32">
        <v>52.969000000000001</v>
      </c>
      <c r="C353" s="32">
        <v>225.28</v>
      </c>
      <c r="D353" s="32">
        <v>225.28</v>
      </c>
      <c r="E353" s="32">
        <v>51.883000000000003</v>
      </c>
      <c r="F353" s="32">
        <v>0.23599999999999999</v>
      </c>
      <c r="G353" s="32">
        <v>1.3939999999999999</v>
      </c>
      <c r="H353" s="32">
        <v>20.800999999999998</v>
      </c>
      <c r="I353" s="32">
        <v>17.239000000000001</v>
      </c>
      <c r="J353" s="32">
        <v>2.085</v>
      </c>
      <c r="K353" s="32">
        <v>5.0640000000000001</v>
      </c>
      <c r="L353" s="32">
        <v>595.08199999999999</v>
      </c>
    </row>
    <row r="354" spans="1:12" x14ac:dyDescent="0.25">
      <c r="B354" s="40" t="s">
        <v>325</v>
      </c>
      <c r="C354" s="41"/>
      <c r="D354" s="41"/>
      <c r="E354" s="41"/>
      <c r="F354" s="41"/>
      <c r="G354" s="41"/>
      <c r="H354" s="41"/>
      <c r="I354" s="41"/>
      <c r="J354" s="41"/>
      <c r="K354" s="41"/>
      <c r="L354" s="41"/>
    </row>
    <row r="355" spans="1:12" x14ac:dyDescent="0.25">
      <c r="A355" s="32" t="s">
        <v>142</v>
      </c>
      <c r="B355" s="32">
        <v>2.4079999999999999</v>
      </c>
      <c r="C355" s="32">
        <v>4.8</v>
      </c>
      <c r="D355" s="32">
        <v>4.8</v>
      </c>
      <c r="E355" s="32">
        <v>713.38699999999994</v>
      </c>
      <c r="F355" s="32">
        <v>5.1840000000000002</v>
      </c>
      <c r="G355" s="32">
        <v>30.67</v>
      </c>
      <c r="H355" s="32">
        <v>457.62700000000001</v>
      </c>
      <c r="I355" s="32">
        <v>379.26900000000001</v>
      </c>
      <c r="J355" s="32">
        <v>45.865000000000002</v>
      </c>
      <c r="K355" s="32">
        <v>111.40600000000001</v>
      </c>
      <c r="L355" s="32">
        <v>1598.145</v>
      </c>
    </row>
    <row r="356" spans="1:12" x14ac:dyDescent="0.25">
      <c r="A356" s="32" t="s">
        <v>150</v>
      </c>
      <c r="B356" s="32">
        <v>4.8150000000000004</v>
      </c>
      <c r="C356" s="32">
        <v>9.6</v>
      </c>
      <c r="D356" s="32">
        <v>9.6</v>
      </c>
      <c r="E356" s="32">
        <v>356.69299999999998</v>
      </c>
      <c r="F356" s="32">
        <v>2.5920000000000001</v>
      </c>
      <c r="G356" s="32">
        <v>15.335000000000001</v>
      </c>
      <c r="H356" s="32">
        <v>228.81399999999999</v>
      </c>
      <c r="I356" s="32">
        <v>189.63399999999999</v>
      </c>
      <c r="J356" s="32">
        <v>22.931999999999999</v>
      </c>
      <c r="K356" s="32">
        <v>55.703000000000003</v>
      </c>
      <c r="L356" s="32">
        <v>817.08299999999997</v>
      </c>
    </row>
    <row r="357" spans="1:12" x14ac:dyDescent="0.25">
      <c r="A357" s="32" t="s">
        <v>143</v>
      </c>
      <c r="B357" s="32">
        <v>7.2229999999999999</v>
      </c>
      <c r="C357" s="32">
        <v>14.4</v>
      </c>
      <c r="D357" s="32">
        <v>14.4</v>
      </c>
      <c r="E357" s="32">
        <v>237.79599999999999</v>
      </c>
      <c r="F357" s="32">
        <v>1.728</v>
      </c>
      <c r="G357" s="32">
        <v>10.223000000000001</v>
      </c>
      <c r="H357" s="32">
        <v>152.542</v>
      </c>
      <c r="I357" s="32">
        <v>126.423</v>
      </c>
      <c r="J357" s="32">
        <v>15.288</v>
      </c>
      <c r="K357" s="32">
        <v>37.134999999999998</v>
      </c>
      <c r="L357" s="32">
        <v>564.73500000000001</v>
      </c>
    </row>
    <row r="358" spans="1:12" x14ac:dyDescent="0.25">
      <c r="A358" s="32" t="s">
        <v>144</v>
      </c>
      <c r="B358" s="32">
        <v>9.6310000000000002</v>
      </c>
      <c r="C358" s="32">
        <v>19.2</v>
      </c>
      <c r="D358" s="32">
        <v>19.2</v>
      </c>
      <c r="E358" s="32">
        <v>178.34700000000001</v>
      </c>
      <c r="F358" s="32">
        <v>1.296</v>
      </c>
      <c r="G358" s="32">
        <v>7.6669999999999998</v>
      </c>
      <c r="H358" s="32">
        <v>114.407</v>
      </c>
      <c r="I358" s="32">
        <v>94.816999999999993</v>
      </c>
      <c r="J358" s="32">
        <v>11.465999999999999</v>
      </c>
      <c r="K358" s="32">
        <v>27.850999999999999</v>
      </c>
      <c r="L358" s="32">
        <v>444.565</v>
      </c>
    </row>
    <row r="359" spans="1:12" x14ac:dyDescent="0.25">
      <c r="A359" s="32" t="s">
        <v>145</v>
      </c>
      <c r="B359" s="32">
        <v>12.038</v>
      </c>
      <c r="C359" s="32">
        <v>24</v>
      </c>
      <c r="D359" s="32">
        <v>24</v>
      </c>
      <c r="E359" s="32">
        <v>142.67699999999999</v>
      </c>
      <c r="F359" s="32">
        <v>1.0369999999999999</v>
      </c>
      <c r="G359" s="32">
        <v>6.1340000000000003</v>
      </c>
      <c r="H359" s="32">
        <v>91.525000000000006</v>
      </c>
      <c r="I359" s="32">
        <v>75.853999999999999</v>
      </c>
      <c r="J359" s="32">
        <v>9.173</v>
      </c>
      <c r="K359" s="32">
        <v>22.280999999999999</v>
      </c>
      <c r="L359" s="32">
        <v>377.26499999999999</v>
      </c>
    </row>
    <row r="360" spans="1:12" x14ac:dyDescent="0.25">
      <c r="A360" s="32" t="s">
        <v>146</v>
      </c>
      <c r="B360" s="32">
        <v>14.446</v>
      </c>
      <c r="C360" s="32">
        <v>28.8</v>
      </c>
      <c r="D360" s="32">
        <v>28.8</v>
      </c>
      <c r="E360" s="32">
        <v>118.898</v>
      </c>
      <c r="F360" s="32">
        <v>0.86399999999999999</v>
      </c>
      <c r="G360" s="32">
        <v>5.1120000000000001</v>
      </c>
      <c r="H360" s="32">
        <v>76.271000000000001</v>
      </c>
      <c r="I360" s="32">
        <v>63.210999999999999</v>
      </c>
      <c r="J360" s="32">
        <v>7.6440000000000001</v>
      </c>
      <c r="K360" s="32">
        <v>18.568000000000001</v>
      </c>
      <c r="L360" s="32">
        <v>336.40199999999999</v>
      </c>
    </row>
    <row r="361" spans="1:12" x14ac:dyDescent="0.25">
      <c r="A361" s="32" t="s">
        <v>147</v>
      </c>
      <c r="B361" s="32">
        <v>16.853999999999999</v>
      </c>
      <c r="C361" s="32">
        <v>33.6</v>
      </c>
      <c r="D361" s="32">
        <v>33.6</v>
      </c>
      <c r="E361" s="32">
        <v>101.91200000000001</v>
      </c>
      <c r="F361" s="32">
        <v>0.74099999999999999</v>
      </c>
      <c r="G361" s="32">
        <v>4.3810000000000002</v>
      </c>
      <c r="H361" s="32">
        <v>65.375</v>
      </c>
      <c r="I361" s="32">
        <v>54.180999999999997</v>
      </c>
      <c r="J361" s="32">
        <v>6.5519999999999996</v>
      </c>
      <c r="K361" s="32">
        <v>15.914999999999999</v>
      </c>
      <c r="L361" s="32">
        <v>310.64400000000001</v>
      </c>
    </row>
    <row r="362" spans="1:12" x14ac:dyDescent="0.25">
      <c r="A362" s="32" t="s">
        <v>148</v>
      </c>
      <c r="B362" s="32">
        <v>19.260999999999999</v>
      </c>
      <c r="C362" s="32">
        <v>38.4</v>
      </c>
      <c r="D362" s="32">
        <v>38.4</v>
      </c>
      <c r="E362" s="32">
        <v>89.173000000000002</v>
      </c>
      <c r="F362" s="32">
        <v>0.64800000000000002</v>
      </c>
      <c r="G362" s="32">
        <v>3.8340000000000001</v>
      </c>
      <c r="H362" s="32">
        <v>57.203000000000003</v>
      </c>
      <c r="I362" s="32">
        <v>47.408999999999999</v>
      </c>
      <c r="J362" s="32">
        <v>5.7329999999999997</v>
      </c>
      <c r="K362" s="32">
        <v>13.926</v>
      </c>
      <c r="L362" s="32">
        <v>294.32799999999997</v>
      </c>
    </row>
    <row r="363" spans="1:12" x14ac:dyDescent="0.25">
      <c r="A363" s="32" t="s">
        <v>149</v>
      </c>
      <c r="B363" s="32">
        <v>21.669</v>
      </c>
      <c r="C363" s="32">
        <v>43.2</v>
      </c>
      <c r="D363" s="32">
        <v>43.2</v>
      </c>
      <c r="E363" s="32">
        <v>79.265000000000001</v>
      </c>
      <c r="F363" s="32">
        <v>0.57599999999999996</v>
      </c>
      <c r="G363" s="32">
        <v>3.4079999999999999</v>
      </c>
      <c r="H363" s="32">
        <v>50.847000000000001</v>
      </c>
      <c r="I363" s="32">
        <v>42.140999999999998</v>
      </c>
      <c r="J363" s="32">
        <v>5.0960000000000001</v>
      </c>
      <c r="K363" s="32">
        <v>12.378</v>
      </c>
      <c r="L363" s="32">
        <v>284.30599999999998</v>
      </c>
    </row>
    <row r="364" spans="1:12" x14ac:dyDescent="0.25">
      <c r="A364" s="32" t="s">
        <v>130</v>
      </c>
      <c r="B364" s="32">
        <v>24.077000000000002</v>
      </c>
      <c r="C364" s="32">
        <v>48</v>
      </c>
      <c r="D364" s="32">
        <v>48</v>
      </c>
      <c r="E364" s="32">
        <v>71.338999999999999</v>
      </c>
      <c r="F364" s="32">
        <v>0.51800000000000002</v>
      </c>
      <c r="G364" s="32">
        <v>3.0670000000000002</v>
      </c>
      <c r="H364" s="32">
        <v>45.762999999999998</v>
      </c>
      <c r="I364" s="32">
        <v>37.927</v>
      </c>
      <c r="J364" s="32">
        <v>4.5860000000000003</v>
      </c>
      <c r="K364" s="32">
        <v>11.141</v>
      </c>
      <c r="L364" s="32">
        <v>278.69099999999997</v>
      </c>
    </row>
    <row r="365" spans="1:12" x14ac:dyDescent="0.25">
      <c r="A365" s="32" t="s">
        <v>131</v>
      </c>
      <c r="B365" s="32">
        <v>26.484000000000002</v>
      </c>
      <c r="C365" s="32">
        <v>52.8</v>
      </c>
      <c r="D365" s="32">
        <v>52.8</v>
      </c>
      <c r="E365" s="32">
        <v>64.852999999999994</v>
      </c>
      <c r="F365" s="32">
        <v>0.47099999999999997</v>
      </c>
      <c r="G365" s="32">
        <v>2.7879999999999998</v>
      </c>
      <c r="H365" s="32">
        <v>41.601999999999997</v>
      </c>
      <c r="I365" s="32">
        <v>34.478999999999999</v>
      </c>
      <c r="J365" s="32">
        <v>4.17</v>
      </c>
      <c r="K365" s="32">
        <v>10.128</v>
      </c>
      <c r="L365" s="32">
        <v>276.27699999999999</v>
      </c>
    </row>
    <row r="366" spans="1:12" x14ac:dyDescent="0.25">
      <c r="A366" s="32" t="s">
        <v>132</v>
      </c>
      <c r="B366" s="32">
        <v>28.891999999999999</v>
      </c>
      <c r="C366" s="32">
        <v>57.6</v>
      </c>
      <c r="D366" s="32">
        <v>57.6</v>
      </c>
      <c r="E366" s="32">
        <v>59.448999999999998</v>
      </c>
      <c r="F366" s="32">
        <v>0.432</v>
      </c>
      <c r="G366" s="32">
        <v>2.556</v>
      </c>
      <c r="H366" s="32">
        <v>38.136000000000003</v>
      </c>
      <c r="I366" s="32">
        <v>31.606000000000002</v>
      </c>
      <c r="J366" s="32">
        <v>3.8220000000000001</v>
      </c>
      <c r="K366" s="32">
        <v>9.2840000000000007</v>
      </c>
      <c r="L366" s="32">
        <v>276.27100000000002</v>
      </c>
    </row>
    <row r="367" spans="1:12" x14ac:dyDescent="0.25">
      <c r="A367" s="32" t="s">
        <v>133</v>
      </c>
      <c r="B367" s="32">
        <v>31.3</v>
      </c>
      <c r="C367" s="32">
        <v>62.4</v>
      </c>
      <c r="D367" s="32">
        <v>62.4</v>
      </c>
      <c r="E367" s="32">
        <v>54.875999999999998</v>
      </c>
      <c r="F367" s="32">
        <v>0.39900000000000002</v>
      </c>
      <c r="G367" s="32">
        <v>2.359</v>
      </c>
      <c r="H367" s="32">
        <v>35.201999999999998</v>
      </c>
      <c r="I367" s="32">
        <v>29.175000000000001</v>
      </c>
      <c r="J367" s="32">
        <v>3.528</v>
      </c>
      <c r="K367" s="32">
        <v>8.57</v>
      </c>
      <c r="L367" s="32">
        <v>278.11099999999999</v>
      </c>
    </row>
    <row r="368" spans="1:12" x14ac:dyDescent="0.25">
      <c r="A368" s="32" t="s">
        <v>134</v>
      </c>
      <c r="B368" s="32">
        <v>33.707999999999998</v>
      </c>
      <c r="C368" s="32">
        <v>67.2</v>
      </c>
      <c r="D368" s="32">
        <v>67.2</v>
      </c>
      <c r="E368" s="32">
        <v>50.956000000000003</v>
      </c>
      <c r="F368" s="32">
        <v>0.37</v>
      </c>
      <c r="G368" s="32">
        <v>2.1909999999999998</v>
      </c>
      <c r="H368" s="32">
        <v>32.688000000000002</v>
      </c>
      <c r="I368" s="32">
        <v>27.091000000000001</v>
      </c>
      <c r="J368" s="32">
        <v>3.2759999999999998</v>
      </c>
      <c r="K368" s="32">
        <v>7.9580000000000002</v>
      </c>
      <c r="L368" s="32">
        <v>281.404</v>
      </c>
    </row>
    <row r="369" spans="1:12" x14ac:dyDescent="0.25">
      <c r="A369" s="32" t="s">
        <v>135</v>
      </c>
      <c r="B369" s="32">
        <v>36.115000000000002</v>
      </c>
      <c r="C369" s="32">
        <v>72</v>
      </c>
      <c r="D369" s="32">
        <v>72</v>
      </c>
      <c r="E369" s="32">
        <v>47.558999999999997</v>
      </c>
      <c r="F369" s="32">
        <v>0.34599999999999997</v>
      </c>
      <c r="G369" s="32">
        <v>2.0449999999999999</v>
      </c>
      <c r="H369" s="32">
        <v>30.507999999999999</v>
      </c>
      <c r="I369" s="32">
        <v>25.285</v>
      </c>
      <c r="J369" s="32">
        <v>3.0579999999999998</v>
      </c>
      <c r="K369" s="32">
        <v>7.4269999999999996</v>
      </c>
      <c r="L369" s="32">
        <v>285.858</v>
      </c>
    </row>
    <row r="370" spans="1:12" x14ac:dyDescent="0.25">
      <c r="A370" s="32" t="s">
        <v>136</v>
      </c>
      <c r="B370" s="32">
        <v>38.523000000000003</v>
      </c>
      <c r="C370" s="32">
        <v>76.8</v>
      </c>
      <c r="D370" s="32">
        <v>76.8</v>
      </c>
      <c r="E370" s="32">
        <v>44.587000000000003</v>
      </c>
      <c r="F370" s="32">
        <v>0.32400000000000001</v>
      </c>
      <c r="G370" s="32">
        <v>1.917</v>
      </c>
      <c r="H370" s="32">
        <v>28.602</v>
      </c>
      <c r="I370" s="32">
        <v>23.704000000000001</v>
      </c>
      <c r="J370" s="32">
        <v>2.867</v>
      </c>
      <c r="K370" s="32">
        <v>6.9630000000000001</v>
      </c>
      <c r="L370" s="32">
        <v>291.25700000000001</v>
      </c>
    </row>
    <row r="371" spans="1:12" x14ac:dyDescent="0.25">
      <c r="A371" s="32" t="s">
        <v>137</v>
      </c>
      <c r="B371" s="32">
        <v>40.930999999999997</v>
      </c>
      <c r="C371" s="32">
        <v>81.599999999999994</v>
      </c>
      <c r="D371" s="32">
        <v>81.599999999999994</v>
      </c>
      <c r="E371" s="32">
        <v>41.963999999999999</v>
      </c>
      <c r="F371" s="32">
        <v>0.30499999999999999</v>
      </c>
      <c r="G371" s="32">
        <v>1.804</v>
      </c>
      <c r="H371" s="32">
        <v>26.919</v>
      </c>
      <c r="I371" s="32">
        <v>22.31</v>
      </c>
      <c r="J371" s="32">
        <v>2.698</v>
      </c>
      <c r="K371" s="32">
        <v>6.5529999999999999</v>
      </c>
      <c r="L371" s="32">
        <v>297.43299999999999</v>
      </c>
    </row>
    <row r="372" spans="1:12" x14ac:dyDescent="0.25">
      <c r="A372" s="32" t="s">
        <v>138</v>
      </c>
      <c r="B372" s="32">
        <v>43.338000000000001</v>
      </c>
      <c r="C372" s="32">
        <v>86.4</v>
      </c>
      <c r="D372" s="32">
        <v>86.4</v>
      </c>
      <c r="E372" s="32">
        <v>39.633000000000003</v>
      </c>
      <c r="F372" s="32">
        <v>0.28799999999999998</v>
      </c>
      <c r="G372" s="32">
        <v>1.704</v>
      </c>
      <c r="H372" s="32">
        <v>25.423999999999999</v>
      </c>
      <c r="I372" s="32">
        <v>21.07</v>
      </c>
      <c r="J372" s="32">
        <v>2.548</v>
      </c>
      <c r="K372" s="32">
        <v>6.1890000000000001</v>
      </c>
      <c r="L372" s="32">
        <v>304.25700000000001</v>
      </c>
    </row>
    <row r="373" spans="1:12" x14ac:dyDescent="0.25">
      <c r="A373" s="32" t="s">
        <v>139</v>
      </c>
      <c r="B373" s="32">
        <v>45.746000000000002</v>
      </c>
      <c r="C373" s="32">
        <v>91.2</v>
      </c>
      <c r="D373" s="32">
        <v>91.2</v>
      </c>
      <c r="E373" s="32">
        <v>37.546999999999997</v>
      </c>
      <c r="F373" s="32">
        <v>0.27300000000000002</v>
      </c>
      <c r="G373" s="32">
        <v>1.6140000000000001</v>
      </c>
      <c r="H373" s="32">
        <v>24.085999999999999</v>
      </c>
      <c r="I373" s="32">
        <v>19.962</v>
      </c>
      <c r="J373" s="32">
        <v>2.4140000000000001</v>
      </c>
      <c r="K373" s="32">
        <v>5.8630000000000004</v>
      </c>
      <c r="L373" s="32">
        <v>311.62799999999999</v>
      </c>
    </row>
    <row r="374" spans="1:12" x14ac:dyDescent="0.25">
      <c r="A374" s="32" t="s">
        <v>140</v>
      </c>
      <c r="B374" s="32">
        <v>48.154000000000003</v>
      </c>
      <c r="C374" s="32">
        <v>96</v>
      </c>
      <c r="D374" s="32">
        <v>96</v>
      </c>
      <c r="E374" s="32">
        <v>35.668999999999997</v>
      </c>
      <c r="F374" s="32">
        <v>0.25900000000000001</v>
      </c>
      <c r="G374" s="32">
        <v>1.5329999999999999</v>
      </c>
      <c r="H374" s="32">
        <v>22.881</v>
      </c>
      <c r="I374" s="32">
        <v>18.963000000000001</v>
      </c>
      <c r="J374" s="32">
        <v>2.2930000000000001</v>
      </c>
      <c r="K374" s="32">
        <v>5.57</v>
      </c>
      <c r="L374" s="32">
        <v>319.459</v>
      </c>
    </row>
    <row r="375" spans="1:12" x14ac:dyDescent="0.25">
      <c r="A375" s="32" t="s">
        <v>141</v>
      </c>
      <c r="B375" s="32">
        <v>52.969000000000001</v>
      </c>
      <c r="C375" s="32">
        <v>105.6</v>
      </c>
      <c r="D375" s="32">
        <v>105.6</v>
      </c>
      <c r="E375" s="32">
        <v>32.427</v>
      </c>
      <c r="F375" s="32">
        <v>0.23599999999999999</v>
      </c>
      <c r="G375" s="32">
        <v>1.3939999999999999</v>
      </c>
      <c r="H375" s="32">
        <v>20.800999999999998</v>
      </c>
      <c r="I375" s="32">
        <v>17.239000000000001</v>
      </c>
      <c r="J375" s="32">
        <v>2.085</v>
      </c>
      <c r="K375" s="32">
        <v>5.0640000000000001</v>
      </c>
      <c r="L375" s="32">
        <v>336.26600000000002</v>
      </c>
    </row>
    <row r="376" spans="1:12" x14ac:dyDescent="0.25">
      <c r="B376" s="40" t="s">
        <v>326</v>
      </c>
      <c r="C376" s="41"/>
      <c r="D376" s="41"/>
      <c r="E376" s="41"/>
      <c r="F376" s="41"/>
      <c r="G376" s="41"/>
      <c r="H376" s="41"/>
      <c r="I376" s="41"/>
      <c r="J376" s="41"/>
      <c r="K376" s="41"/>
      <c r="L376" s="41"/>
    </row>
    <row r="377" spans="1:12" x14ac:dyDescent="0.25">
      <c r="A377" s="32" t="s">
        <v>163</v>
      </c>
      <c r="B377" s="32">
        <v>2.4079999999999999</v>
      </c>
      <c r="C377" s="32">
        <v>3.1970000000000001</v>
      </c>
      <c r="D377" s="32">
        <v>3.1970000000000001</v>
      </c>
      <c r="E377" s="32">
        <v>475.11599999999999</v>
      </c>
      <c r="F377" s="32">
        <v>5.1840000000000002</v>
      </c>
      <c r="G377" s="32">
        <v>30.67</v>
      </c>
      <c r="H377" s="32">
        <v>457.62700000000001</v>
      </c>
      <c r="I377" s="32">
        <v>379.26900000000001</v>
      </c>
      <c r="J377" s="32">
        <v>45.865000000000002</v>
      </c>
      <c r="K377" s="32">
        <v>111.40600000000001</v>
      </c>
      <c r="L377" s="32">
        <v>1356.6679999999999</v>
      </c>
    </row>
    <row r="378" spans="1:12" x14ac:dyDescent="0.25">
      <c r="A378" s="32" t="s">
        <v>164</v>
      </c>
      <c r="B378" s="32">
        <v>4.8150000000000004</v>
      </c>
      <c r="C378" s="32">
        <v>6.3940000000000001</v>
      </c>
      <c r="D378" s="32">
        <v>6.3940000000000001</v>
      </c>
      <c r="E378" s="32">
        <v>237.55799999999999</v>
      </c>
      <c r="F378" s="32">
        <v>2.5920000000000001</v>
      </c>
      <c r="G378" s="32">
        <v>15.335000000000001</v>
      </c>
      <c r="H378" s="32">
        <v>228.81399999999999</v>
      </c>
      <c r="I378" s="32">
        <v>189.63399999999999</v>
      </c>
      <c r="J378" s="32">
        <v>22.931999999999999</v>
      </c>
      <c r="K378" s="32">
        <v>55.703000000000003</v>
      </c>
      <c r="L378" s="32">
        <v>691.53599999999994</v>
      </c>
    </row>
    <row r="379" spans="1:12" x14ac:dyDescent="0.25">
      <c r="A379" s="32" t="s">
        <v>165</v>
      </c>
      <c r="B379" s="32">
        <v>7.2229999999999999</v>
      </c>
      <c r="C379" s="32">
        <v>9.59</v>
      </c>
      <c r="D379" s="32">
        <v>9.59</v>
      </c>
      <c r="E379" s="32">
        <v>158.37200000000001</v>
      </c>
      <c r="F379" s="32">
        <v>1.728</v>
      </c>
      <c r="G379" s="32">
        <v>10.223000000000001</v>
      </c>
      <c r="H379" s="32">
        <v>152.542</v>
      </c>
      <c r="I379" s="32">
        <v>126.423</v>
      </c>
      <c r="J379" s="32">
        <v>15.288</v>
      </c>
      <c r="K379" s="32">
        <v>37.134999999999998</v>
      </c>
      <c r="L379" s="32">
        <v>475.69099999999997</v>
      </c>
    </row>
    <row r="380" spans="1:12" x14ac:dyDescent="0.25">
      <c r="A380" s="32" t="s">
        <v>166</v>
      </c>
      <c r="B380" s="32">
        <v>9.6310000000000002</v>
      </c>
      <c r="C380" s="32">
        <v>12.787000000000001</v>
      </c>
      <c r="D380" s="32">
        <v>12.787000000000001</v>
      </c>
      <c r="E380" s="32">
        <v>118.779</v>
      </c>
      <c r="F380" s="32">
        <v>1.296</v>
      </c>
      <c r="G380" s="32">
        <v>7.6669999999999998</v>
      </c>
      <c r="H380" s="32">
        <v>114.407</v>
      </c>
      <c r="I380" s="32">
        <v>94.816999999999993</v>
      </c>
      <c r="J380" s="32">
        <v>11.465999999999999</v>
      </c>
      <c r="K380" s="32">
        <v>27.850999999999999</v>
      </c>
      <c r="L380" s="32">
        <v>372.17099999999999</v>
      </c>
    </row>
    <row r="381" spans="1:12" x14ac:dyDescent="0.25">
      <c r="A381" s="32" t="s">
        <v>167</v>
      </c>
      <c r="B381" s="32">
        <v>12.038</v>
      </c>
      <c r="C381" s="32">
        <v>15.984</v>
      </c>
      <c r="D381" s="32">
        <v>15.984</v>
      </c>
      <c r="E381" s="32">
        <v>95.022999999999996</v>
      </c>
      <c r="F381" s="32">
        <v>1.0369999999999999</v>
      </c>
      <c r="G381" s="32">
        <v>6.1340000000000003</v>
      </c>
      <c r="H381" s="32">
        <v>91.525000000000006</v>
      </c>
      <c r="I381" s="32">
        <v>75.853999999999999</v>
      </c>
      <c r="J381" s="32">
        <v>9.173</v>
      </c>
      <c r="K381" s="32">
        <v>22.280999999999999</v>
      </c>
      <c r="L381" s="32">
        <v>313.57900000000001</v>
      </c>
    </row>
    <row r="382" spans="1:12" x14ac:dyDescent="0.25">
      <c r="A382" s="32" t="s">
        <v>168</v>
      </c>
      <c r="B382" s="32">
        <v>14.446</v>
      </c>
      <c r="C382" s="32">
        <v>19.181000000000001</v>
      </c>
      <c r="D382" s="32">
        <v>19.181000000000001</v>
      </c>
      <c r="E382" s="32">
        <v>79.186000000000007</v>
      </c>
      <c r="F382" s="32">
        <v>0.86399999999999999</v>
      </c>
      <c r="G382" s="32">
        <v>5.1120000000000001</v>
      </c>
      <c r="H382" s="32">
        <v>76.271000000000001</v>
      </c>
      <c r="I382" s="32">
        <v>63.210999999999999</v>
      </c>
      <c r="J382" s="32">
        <v>7.6440000000000001</v>
      </c>
      <c r="K382" s="32">
        <v>18.568000000000001</v>
      </c>
      <c r="L382" s="32">
        <v>277.452</v>
      </c>
    </row>
    <row r="383" spans="1:12" x14ac:dyDescent="0.25">
      <c r="A383" s="32" t="s">
        <v>169</v>
      </c>
      <c r="B383" s="32">
        <v>16.853999999999999</v>
      </c>
      <c r="C383" s="32">
        <v>22.378</v>
      </c>
      <c r="D383" s="32">
        <v>22.378</v>
      </c>
      <c r="E383" s="32">
        <v>67.873999999999995</v>
      </c>
      <c r="F383" s="32">
        <v>0.74099999999999999</v>
      </c>
      <c r="G383" s="32">
        <v>4.3810000000000002</v>
      </c>
      <c r="H383" s="32">
        <v>65.375</v>
      </c>
      <c r="I383" s="32">
        <v>54.180999999999997</v>
      </c>
      <c r="J383" s="32">
        <v>6.5519999999999996</v>
      </c>
      <c r="K383" s="32">
        <v>15.914999999999999</v>
      </c>
      <c r="L383" s="32">
        <v>254.16200000000001</v>
      </c>
    </row>
    <row r="384" spans="1:12" x14ac:dyDescent="0.25">
      <c r="A384" s="32" t="s">
        <v>170</v>
      </c>
      <c r="B384" s="32">
        <v>19.260999999999999</v>
      </c>
      <c r="C384" s="32">
        <v>25.574000000000002</v>
      </c>
      <c r="D384" s="32">
        <v>25.574000000000002</v>
      </c>
      <c r="E384" s="32">
        <v>59.389000000000003</v>
      </c>
      <c r="F384" s="32">
        <v>0.64800000000000002</v>
      </c>
      <c r="G384" s="32">
        <v>3.8340000000000001</v>
      </c>
      <c r="H384" s="32">
        <v>57.203000000000003</v>
      </c>
      <c r="I384" s="32">
        <v>47.408999999999999</v>
      </c>
      <c r="J384" s="32">
        <v>5.7329999999999997</v>
      </c>
      <c r="K384" s="32">
        <v>13.926</v>
      </c>
      <c r="L384" s="32">
        <v>238.892</v>
      </c>
    </row>
    <row r="385" spans="1:12" x14ac:dyDescent="0.25">
      <c r="A385" s="32" t="s">
        <v>171</v>
      </c>
      <c r="B385" s="32">
        <v>21.669</v>
      </c>
      <c r="C385" s="32">
        <v>28.771000000000001</v>
      </c>
      <c r="D385" s="32">
        <v>28.771000000000001</v>
      </c>
      <c r="E385" s="32">
        <v>52.790999999999997</v>
      </c>
      <c r="F385" s="32">
        <v>0.57599999999999996</v>
      </c>
      <c r="G385" s="32">
        <v>3.4079999999999999</v>
      </c>
      <c r="H385" s="32">
        <v>50.847000000000001</v>
      </c>
      <c r="I385" s="32">
        <v>42.140999999999998</v>
      </c>
      <c r="J385" s="32">
        <v>5.0960000000000001</v>
      </c>
      <c r="K385" s="32">
        <v>12.378</v>
      </c>
      <c r="L385" s="32">
        <v>228.97399999999999</v>
      </c>
    </row>
    <row r="386" spans="1:12" x14ac:dyDescent="0.25">
      <c r="A386" s="32" t="s">
        <v>151</v>
      </c>
      <c r="B386" s="32">
        <v>24.077000000000002</v>
      </c>
      <c r="C386" s="32">
        <v>31.968</v>
      </c>
      <c r="D386" s="32">
        <v>31.968</v>
      </c>
      <c r="E386" s="32">
        <v>47.512</v>
      </c>
      <c r="F386" s="32">
        <v>0.51800000000000002</v>
      </c>
      <c r="G386" s="32">
        <v>3.0670000000000002</v>
      </c>
      <c r="H386" s="32">
        <v>45.762999999999998</v>
      </c>
      <c r="I386" s="32">
        <v>37.927</v>
      </c>
      <c r="J386" s="32">
        <v>4.5860000000000003</v>
      </c>
      <c r="K386" s="32">
        <v>11.141</v>
      </c>
      <c r="L386" s="32">
        <v>222.8</v>
      </c>
    </row>
    <row r="387" spans="1:12" x14ac:dyDescent="0.25">
      <c r="A387" s="32" t="s">
        <v>152</v>
      </c>
      <c r="B387" s="32">
        <v>26.484000000000002</v>
      </c>
      <c r="C387" s="32">
        <v>35.164999999999999</v>
      </c>
      <c r="D387" s="32">
        <v>35.164999999999999</v>
      </c>
      <c r="E387" s="32">
        <v>43.192</v>
      </c>
      <c r="F387" s="32">
        <v>0.47099999999999997</v>
      </c>
      <c r="G387" s="32">
        <v>2.7879999999999998</v>
      </c>
      <c r="H387" s="32">
        <v>41.601999999999997</v>
      </c>
      <c r="I387" s="32">
        <v>34.478999999999999</v>
      </c>
      <c r="J387" s="32">
        <v>4.17</v>
      </c>
      <c r="K387" s="32">
        <v>10.128</v>
      </c>
      <c r="L387" s="32">
        <v>219.346</v>
      </c>
    </row>
    <row r="388" spans="1:12" x14ac:dyDescent="0.25">
      <c r="A388" s="32" t="s">
        <v>153</v>
      </c>
      <c r="B388" s="32">
        <v>28.891999999999999</v>
      </c>
      <c r="C388" s="32">
        <v>38.362000000000002</v>
      </c>
      <c r="D388" s="32">
        <v>38.362000000000002</v>
      </c>
      <c r="E388" s="32">
        <v>39.593000000000004</v>
      </c>
      <c r="F388" s="32">
        <v>0.432</v>
      </c>
      <c r="G388" s="32">
        <v>2.556</v>
      </c>
      <c r="H388" s="32">
        <v>38.136000000000003</v>
      </c>
      <c r="I388" s="32">
        <v>31.606000000000002</v>
      </c>
      <c r="J388" s="32">
        <v>3.8220000000000001</v>
      </c>
      <c r="K388" s="32">
        <v>9.2840000000000007</v>
      </c>
      <c r="L388" s="32">
        <v>217.93899999999999</v>
      </c>
    </row>
    <row r="389" spans="1:12" x14ac:dyDescent="0.25">
      <c r="A389" s="32" t="s">
        <v>154</v>
      </c>
      <c r="B389" s="32">
        <v>31.3</v>
      </c>
      <c r="C389" s="32">
        <v>41.558</v>
      </c>
      <c r="D389" s="32">
        <v>41.558</v>
      </c>
      <c r="E389" s="32">
        <v>36.546999999999997</v>
      </c>
      <c r="F389" s="32">
        <v>0.39900000000000002</v>
      </c>
      <c r="G389" s="32">
        <v>2.359</v>
      </c>
      <c r="H389" s="32">
        <v>35.201999999999998</v>
      </c>
      <c r="I389" s="32">
        <v>29.175000000000001</v>
      </c>
      <c r="J389" s="32">
        <v>3.528</v>
      </c>
      <c r="K389" s="32">
        <v>8.57</v>
      </c>
      <c r="L389" s="32">
        <v>218.09800000000001</v>
      </c>
    </row>
    <row r="390" spans="1:12" x14ac:dyDescent="0.25">
      <c r="A390" s="32" t="s">
        <v>155</v>
      </c>
      <c r="B390" s="32">
        <v>33.707999999999998</v>
      </c>
      <c r="C390" s="32">
        <v>44.755000000000003</v>
      </c>
      <c r="D390" s="32">
        <v>44.755000000000003</v>
      </c>
      <c r="E390" s="32">
        <v>33.936999999999998</v>
      </c>
      <c r="F390" s="32">
        <v>0.37</v>
      </c>
      <c r="G390" s="32">
        <v>2.1909999999999998</v>
      </c>
      <c r="H390" s="32">
        <v>32.688000000000002</v>
      </c>
      <c r="I390" s="32">
        <v>27.091000000000001</v>
      </c>
      <c r="J390" s="32">
        <v>3.2759999999999998</v>
      </c>
      <c r="K390" s="32">
        <v>7.9580000000000002</v>
      </c>
      <c r="L390" s="32">
        <v>219.495</v>
      </c>
    </row>
    <row r="391" spans="1:12" x14ac:dyDescent="0.25">
      <c r="A391" s="32" t="s">
        <v>156</v>
      </c>
      <c r="B391" s="32">
        <v>36.115000000000002</v>
      </c>
      <c r="C391" s="32">
        <v>47.951999999999998</v>
      </c>
      <c r="D391" s="32">
        <v>47.951999999999998</v>
      </c>
      <c r="E391" s="32">
        <v>31.673999999999999</v>
      </c>
      <c r="F391" s="32">
        <v>0.34599999999999997</v>
      </c>
      <c r="G391" s="32">
        <v>2.0449999999999999</v>
      </c>
      <c r="H391" s="32">
        <v>30.507999999999999</v>
      </c>
      <c r="I391" s="32">
        <v>25.285</v>
      </c>
      <c r="J391" s="32">
        <v>3.0579999999999998</v>
      </c>
      <c r="K391" s="32">
        <v>7.4269999999999996</v>
      </c>
      <c r="L391" s="32">
        <v>221.87700000000001</v>
      </c>
    </row>
    <row r="392" spans="1:12" x14ac:dyDescent="0.25">
      <c r="A392" s="32" t="s">
        <v>157</v>
      </c>
      <c r="B392" s="32">
        <v>38.523000000000003</v>
      </c>
      <c r="C392" s="32">
        <v>51.149000000000001</v>
      </c>
      <c r="D392" s="32">
        <v>51.149000000000001</v>
      </c>
      <c r="E392" s="32">
        <v>29.695</v>
      </c>
      <c r="F392" s="32">
        <v>0.32400000000000001</v>
      </c>
      <c r="G392" s="32">
        <v>1.917</v>
      </c>
      <c r="H392" s="32">
        <v>28.602</v>
      </c>
      <c r="I392" s="32">
        <v>23.704000000000001</v>
      </c>
      <c r="J392" s="32">
        <v>2.867</v>
      </c>
      <c r="K392" s="32">
        <v>6.9630000000000001</v>
      </c>
      <c r="L392" s="32">
        <v>225.06299999999999</v>
      </c>
    </row>
    <row r="393" spans="1:12" x14ac:dyDescent="0.25">
      <c r="A393" s="32" t="s">
        <v>158</v>
      </c>
      <c r="B393" s="32">
        <v>40.930999999999997</v>
      </c>
      <c r="C393" s="32">
        <v>54.345999999999997</v>
      </c>
      <c r="D393" s="32">
        <v>54.345999999999997</v>
      </c>
      <c r="E393" s="32">
        <v>27.948</v>
      </c>
      <c r="F393" s="32">
        <v>0.30499999999999999</v>
      </c>
      <c r="G393" s="32">
        <v>1.804</v>
      </c>
      <c r="H393" s="32">
        <v>26.919</v>
      </c>
      <c r="I393" s="32">
        <v>22.31</v>
      </c>
      <c r="J393" s="32">
        <v>2.698</v>
      </c>
      <c r="K393" s="32">
        <v>6.5529999999999999</v>
      </c>
      <c r="L393" s="32">
        <v>228.90899999999999</v>
      </c>
    </row>
    <row r="394" spans="1:12" x14ac:dyDescent="0.25">
      <c r="A394" s="32" t="s">
        <v>159</v>
      </c>
      <c r="B394" s="32">
        <v>43.338000000000001</v>
      </c>
      <c r="C394" s="32">
        <v>57.542000000000002</v>
      </c>
      <c r="D394" s="32">
        <v>57.542000000000002</v>
      </c>
      <c r="E394" s="32">
        <v>26.395</v>
      </c>
      <c r="F394" s="32">
        <v>0.28799999999999998</v>
      </c>
      <c r="G394" s="32">
        <v>1.704</v>
      </c>
      <c r="H394" s="32">
        <v>25.423999999999999</v>
      </c>
      <c r="I394" s="32">
        <v>21.07</v>
      </c>
      <c r="J394" s="32">
        <v>2.548</v>
      </c>
      <c r="K394" s="32">
        <v>6.1890000000000001</v>
      </c>
      <c r="L394" s="32">
        <v>233.303</v>
      </c>
    </row>
    <row r="395" spans="1:12" x14ac:dyDescent="0.25">
      <c r="A395" s="32" t="s">
        <v>160</v>
      </c>
      <c r="B395" s="32">
        <v>45.746000000000002</v>
      </c>
      <c r="C395" s="32">
        <v>60.738999999999997</v>
      </c>
      <c r="D395" s="32">
        <v>60.738999999999997</v>
      </c>
      <c r="E395" s="32">
        <v>25.006</v>
      </c>
      <c r="F395" s="32">
        <v>0.27300000000000002</v>
      </c>
      <c r="G395" s="32">
        <v>1.6140000000000001</v>
      </c>
      <c r="H395" s="32">
        <v>24.085999999999999</v>
      </c>
      <c r="I395" s="32">
        <v>19.962</v>
      </c>
      <c r="J395" s="32">
        <v>2.4140000000000001</v>
      </c>
      <c r="K395" s="32">
        <v>5.8630000000000004</v>
      </c>
      <c r="L395" s="32">
        <v>238.16499999999999</v>
      </c>
    </row>
    <row r="396" spans="1:12" x14ac:dyDescent="0.25">
      <c r="A396" s="32" t="s">
        <v>161</v>
      </c>
      <c r="B396" s="32">
        <v>48.154000000000003</v>
      </c>
      <c r="C396" s="32">
        <v>63.936</v>
      </c>
      <c r="D396" s="32">
        <v>63.936</v>
      </c>
      <c r="E396" s="32">
        <v>23.756</v>
      </c>
      <c r="F396" s="32">
        <v>0.25900000000000001</v>
      </c>
      <c r="G396" s="32">
        <v>1.5329999999999999</v>
      </c>
      <c r="H396" s="32">
        <v>22.881</v>
      </c>
      <c r="I396" s="32">
        <v>18.963000000000001</v>
      </c>
      <c r="J396" s="32">
        <v>2.2930000000000001</v>
      </c>
      <c r="K396" s="32">
        <v>5.57</v>
      </c>
      <c r="L396" s="32">
        <v>243.41800000000001</v>
      </c>
    </row>
    <row r="397" spans="1:12" x14ac:dyDescent="0.25">
      <c r="A397" s="32" t="s">
        <v>162</v>
      </c>
      <c r="B397" s="32">
        <v>52.969000000000001</v>
      </c>
      <c r="C397" s="32">
        <v>70.33</v>
      </c>
      <c r="D397" s="32">
        <v>70.33</v>
      </c>
      <c r="E397" s="32">
        <v>21.596</v>
      </c>
      <c r="F397" s="32">
        <v>0.23599999999999999</v>
      </c>
      <c r="G397" s="32">
        <v>1.3939999999999999</v>
      </c>
      <c r="H397" s="32">
        <v>20.800999999999998</v>
      </c>
      <c r="I397" s="32">
        <v>17.239000000000001</v>
      </c>
      <c r="J397" s="32">
        <v>2.085</v>
      </c>
      <c r="K397" s="32">
        <v>5.0640000000000001</v>
      </c>
      <c r="L397" s="32">
        <v>254.89500000000001</v>
      </c>
    </row>
    <row r="398" spans="1:12" x14ac:dyDescent="0.25">
      <c r="B398" s="40" t="s">
        <v>327</v>
      </c>
      <c r="C398" s="41"/>
      <c r="D398" s="41"/>
      <c r="E398" s="41"/>
      <c r="F398" s="41"/>
      <c r="G398" s="41"/>
      <c r="H398" s="41"/>
      <c r="I398" s="41"/>
      <c r="J398" s="41"/>
      <c r="K398" s="41"/>
      <c r="L398" s="41"/>
    </row>
    <row r="399" spans="1:12" x14ac:dyDescent="0.25">
      <c r="A399" s="32" t="s">
        <v>184</v>
      </c>
      <c r="B399" s="32">
        <v>2.4079999999999999</v>
      </c>
      <c r="C399" s="32">
        <v>2.4</v>
      </c>
      <c r="D399" s="32">
        <v>2.4</v>
      </c>
      <c r="E399" s="32">
        <v>356.69299999999998</v>
      </c>
      <c r="F399" s="32">
        <v>5.1840000000000002</v>
      </c>
      <c r="G399" s="32">
        <v>30.67</v>
      </c>
      <c r="H399" s="32">
        <v>457.62700000000001</v>
      </c>
      <c r="I399" s="32">
        <v>379.26900000000001</v>
      </c>
      <c r="J399" s="32">
        <v>45.865000000000002</v>
      </c>
      <c r="K399" s="32">
        <v>111.40600000000001</v>
      </c>
      <c r="L399" s="32">
        <v>1236.6510000000001</v>
      </c>
    </row>
    <row r="400" spans="1:12" x14ac:dyDescent="0.25">
      <c r="A400" s="32" t="s">
        <v>185</v>
      </c>
      <c r="B400" s="32">
        <v>4.8150000000000004</v>
      </c>
      <c r="C400" s="32">
        <v>4.8</v>
      </c>
      <c r="D400" s="32">
        <v>4.8</v>
      </c>
      <c r="E400" s="32">
        <v>178.34700000000001</v>
      </c>
      <c r="F400" s="32">
        <v>2.5920000000000001</v>
      </c>
      <c r="G400" s="32">
        <v>15.335000000000001</v>
      </c>
      <c r="H400" s="32">
        <v>228.81399999999999</v>
      </c>
      <c r="I400" s="32">
        <v>189.63399999999999</v>
      </c>
      <c r="J400" s="32">
        <v>22.931999999999999</v>
      </c>
      <c r="K400" s="32">
        <v>55.703000000000003</v>
      </c>
      <c r="L400" s="32">
        <v>629.13699999999994</v>
      </c>
    </row>
    <row r="401" spans="1:12" x14ac:dyDescent="0.25">
      <c r="A401" s="32" t="s">
        <v>186</v>
      </c>
      <c r="B401" s="32">
        <v>7.2229999999999999</v>
      </c>
      <c r="C401" s="32">
        <v>7.2</v>
      </c>
      <c r="D401" s="32">
        <v>7.2</v>
      </c>
      <c r="E401" s="32">
        <v>118.898</v>
      </c>
      <c r="F401" s="32">
        <v>1.728</v>
      </c>
      <c r="G401" s="32">
        <v>10.223000000000001</v>
      </c>
      <c r="H401" s="32">
        <v>152.542</v>
      </c>
      <c r="I401" s="32">
        <v>126.423</v>
      </c>
      <c r="J401" s="32">
        <v>15.288</v>
      </c>
      <c r="K401" s="32">
        <v>37.134999999999998</v>
      </c>
      <c r="L401" s="32">
        <v>431.43700000000001</v>
      </c>
    </row>
    <row r="402" spans="1:12" x14ac:dyDescent="0.25">
      <c r="A402" s="32" t="s">
        <v>187</v>
      </c>
      <c r="B402" s="32">
        <v>9.6310000000000002</v>
      </c>
      <c r="C402" s="32">
        <v>9.6</v>
      </c>
      <c r="D402" s="32">
        <v>9.6</v>
      </c>
      <c r="E402" s="32">
        <v>89.173000000000002</v>
      </c>
      <c r="F402" s="32">
        <v>1.296</v>
      </c>
      <c r="G402" s="32">
        <v>7.6669999999999998</v>
      </c>
      <c r="H402" s="32">
        <v>114.407</v>
      </c>
      <c r="I402" s="32">
        <v>94.816999999999993</v>
      </c>
      <c r="J402" s="32">
        <v>11.465999999999999</v>
      </c>
      <c r="K402" s="32">
        <v>27.850999999999999</v>
      </c>
      <c r="L402" s="32">
        <v>336.19099999999997</v>
      </c>
    </row>
    <row r="403" spans="1:12" x14ac:dyDescent="0.25">
      <c r="A403" s="32" t="s">
        <v>188</v>
      </c>
      <c r="B403" s="32">
        <v>12.038</v>
      </c>
      <c r="C403" s="32">
        <v>12</v>
      </c>
      <c r="D403" s="32">
        <v>12</v>
      </c>
      <c r="E403" s="32">
        <v>71.338999999999999</v>
      </c>
      <c r="F403" s="32">
        <v>1.0369999999999999</v>
      </c>
      <c r="G403" s="32">
        <v>6.1340000000000003</v>
      </c>
      <c r="H403" s="32">
        <v>91.525000000000006</v>
      </c>
      <c r="I403" s="32">
        <v>75.853999999999999</v>
      </c>
      <c r="J403" s="32">
        <v>9.173</v>
      </c>
      <c r="K403" s="32">
        <v>22.280999999999999</v>
      </c>
      <c r="L403" s="32">
        <v>281.92700000000002</v>
      </c>
    </row>
    <row r="404" spans="1:12" x14ac:dyDescent="0.25">
      <c r="A404" s="32" t="s">
        <v>189</v>
      </c>
      <c r="B404" s="32">
        <v>14.446</v>
      </c>
      <c r="C404" s="32">
        <v>14.4</v>
      </c>
      <c r="D404" s="32">
        <v>14.4</v>
      </c>
      <c r="E404" s="32">
        <v>59.448999999999998</v>
      </c>
      <c r="F404" s="32">
        <v>0.86399999999999999</v>
      </c>
      <c r="G404" s="32">
        <v>5.1120000000000001</v>
      </c>
      <c r="H404" s="32">
        <v>76.271000000000001</v>
      </c>
      <c r="I404" s="32">
        <v>63.210999999999999</v>
      </c>
      <c r="J404" s="32">
        <v>7.6440000000000001</v>
      </c>
      <c r="K404" s="32">
        <v>18.568000000000001</v>
      </c>
      <c r="L404" s="32">
        <v>248.15299999999999</v>
      </c>
    </row>
    <row r="405" spans="1:12" x14ac:dyDescent="0.25">
      <c r="A405" s="32" t="s">
        <v>190</v>
      </c>
      <c r="B405" s="32">
        <v>16.853999999999999</v>
      </c>
      <c r="C405" s="32">
        <v>16.8</v>
      </c>
      <c r="D405" s="32">
        <v>16.8</v>
      </c>
      <c r="E405" s="32">
        <v>50.956000000000003</v>
      </c>
      <c r="F405" s="32">
        <v>0.74099999999999999</v>
      </c>
      <c r="G405" s="32">
        <v>4.3810000000000002</v>
      </c>
      <c r="H405" s="32">
        <v>65.375</v>
      </c>
      <c r="I405" s="32">
        <v>54.180999999999997</v>
      </c>
      <c r="J405" s="32">
        <v>6.5519999999999996</v>
      </c>
      <c r="K405" s="32">
        <v>15.914999999999999</v>
      </c>
      <c r="L405" s="32">
        <v>226.08799999999999</v>
      </c>
    </row>
    <row r="406" spans="1:12" x14ac:dyDescent="0.25">
      <c r="A406" s="32" t="s">
        <v>191</v>
      </c>
      <c r="B406" s="32">
        <v>19.260999999999999</v>
      </c>
      <c r="C406" s="32">
        <v>19.2</v>
      </c>
      <c r="D406" s="32">
        <v>19.2</v>
      </c>
      <c r="E406" s="32">
        <v>44.587000000000003</v>
      </c>
      <c r="F406" s="32">
        <v>0.64800000000000002</v>
      </c>
      <c r="G406" s="32">
        <v>3.8340000000000001</v>
      </c>
      <c r="H406" s="32">
        <v>57.203000000000003</v>
      </c>
      <c r="I406" s="32">
        <v>47.408999999999999</v>
      </c>
      <c r="J406" s="32">
        <v>5.7329999999999997</v>
      </c>
      <c r="K406" s="32">
        <v>13.926</v>
      </c>
      <c r="L406" s="32">
        <v>211.34200000000001</v>
      </c>
    </row>
    <row r="407" spans="1:12" x14ac:dyDescent="0.25">
      <c r="A407" s="32" t="s">
        <v>192</v>
      </c>
      <c r="B407" s="32">
        <v>21.669</v>
      </c>
      <c r="C407" s="32">
        <v>21.6</v>
      </c>
      <c r="D407" s="32">
        <v>21.6</v>
      </c>
      <c r="E407" s="32">
        <v>39.633000000000003</v>
      </c>
      <c r="F407" s="32">
        <v>0.57599999999999996</v>
      </c>
      <c r="G407" s="32">
        <v>3.4079999999999999</v>
      </c>
      <c r="H407" s="32">
        <v>50.847000000000001</v>
      </c>
      <c r="I407" s="32">
        <v>42.140999999999998</v>
      </c>
      <c r="J407" s="32">
        <v>5.0960000000000001</v>
      </c>
      <c r="K407" s="32">
        <v>12.378</v>
      </c>
      <c r="L407" s="32">
        <v>201.47399999999999</v>
      </c>
    </row>
    <row r="408" spans="1:12" x14ac:dyDescent="0.25">
      <c r="A408" s="32" t="s">
        <v>172</v>
      </c>
      <c r="B408" s="32">
        <v>24.077000000000002</v>
      </c>
      <c r="C408" s="32">
        <v>24</v>
      </c>
      <c r="D408" s="32">
        <v>24</v>
      </c>
      <c r="E408" s="32">
        <v>35.668999999999997</v>
      </c>
      <c r="F408" s="32">
        <v>0.51800000000000002</v>
      </c>
      <c r="G408" s="32">
        <v>3.0670000000000002</v>
      </c>
      <c r="H408" s="32">
        <v>45.762999999999998</v>
      </c>
      <c r="I408" s="32">
        <v>37.927</v>
      </c>
      <c r="J408" s="32">
        <v>4.5860000000000003</v>
      </c>
      <c r="K408" s="32">
        <v>11.141</v>
      </c>
      <c r="L408" s="32">
        <v>195.02099999999999</v>
      </c>
    </row>
    <row r="409" spans="1:12" x14ac:dyDescent="0.25">
      <c r="A409" s="32" t="s">
        <v>173</v>
      </c>
      <c r="B409" s="32">
        <v>26.484000000000002</v>
      </c>
      <c r="C409" s="32">
        <v>26.4</v>
      </c>
      <c r="D409" s="32">
        <v>26.4</v>
      </c>
      <c r="E409" s="32">
        <v>32.427</v>
      </c>
      <c r="F409" s="32">
        <v>0.47099999999999997</v>
      </c>
      <c r="G409" s="32">
        <v>2.7879999999999998</v>
      </c>
      <c r="H409" s="32">
        <v>41.601999999999997</v>
      </c>
      <c r="I409" s="32">
        <v>34.478999999999999</v>
      </c>
      <c r="J409" s="32">
        <v>4.17</v>
      </c>
      <c r="K409" s="32">
        <v>10.128</v>
      </c>
      <c r="L409" s="32">
        <v>191.05099999999999</v>
      </c>
    </row>
    <row r="410" spans="1:12" x14ac:dyDescent="0.25">
      <c r="A410" s="32" t="s">
        <v>174</v>
      </c>
      <c r="B410" s="32">
        <v>28.891999999999999</v>
      </c>
      <c r="C410" s="32">
        <v>28.8</v>
      </c>
      <c r="D410" s="32">
        <v>28.8</v>
      </c>
      <c r="E410" s="32">
        <v>29.724</v>
      </c>
      <c r="F410" s="32">
        <v>0.432</v>
      </c>
      <c r="G410" s="32">
        <v>2.556</v>
      </c>
      <c r="H410" s="32">
        <v>38.136000000000003</v>
      </c>
      <c r="I410" s="32">
        <v>31.606000000000002</v>
      </c>
      <c r="J410" s="32">
        <v>3.8220000000000001</v>
      </c>
      <c r="K410" s="32">
        <v>9.2840000000000007</v>
      </c>
      <c r="L410" s="32">
        <v>188.946</v>
      </c>
    </row>
    <row r="411" spans="1:12" x14ac:dyDescent="0.25">
      <c r="A411" s="32" t="s">
        <v>175</v>
      </c>
      <c r="B411" s="32">
        <v>31.3</v>
      </c>
      <c r="C411" s="32">
        <v>31.2</v>
      </c>
      <c r="D411" s="32">
        <v>31.2</v>
      </c>
      <c r="E411" s="32">
        <v>27.437999999999999</v>
      </c>
      <c r="F411" s="32">
        <v>0.39900000000000002</v>
      </c>
      <c r="G411" s="32">
        <v>2.359</v>
      </c>
      <c r="H411" s="32">
        <v>35.201999999999998</v>
      </c>
      <c r="I411" s="32">
        <v>29.175000000000001</v>
      </c>
      <c r="J411" s="32">
        <v>3.528</v>
      </c>
      <c r="K411" s="32">
        <v>8.57</v>
      </c>
      <c r="L411" s="32">
        <v>188.273</v>
      </c>
    </row>
    <row r="412" spans="1:12" x14ac:dyDescent="0.25">
      <c r="A412" s="32" t="s">
        <v>176</v>
      </c>
      <c r="B412" s="32">
        <v>33.707999999999998</v>
      </c>
      <c r="C412" s="32">
        <v>33.6</v>
      </c>
      <c r="D412" s="32">
        <v>33.6</v>
      </c>
      <c r="E412" s="32">
        <v>25.478000000000002</v>
      </c>
      <c r="F412" s="32">
        <v>0.37</v>
      </c>
      <c r="G412" s="32">
        <v>2.1909999999999998</v>
      </c>
      <c r="H412" s="32">
        <v>32.688000000000002</v>
      </c>
      <c r="I412" s="32">
        <v>27.091000000000001</v>
      </c>
      <c r="J412" s="32">
        <v>3.2759999999999998</v>
      </c>
      <c r="K412" s="32">
        <v>7.9580000000000002</v>
      </c>
      <c r="L412" s="32">
        <v>188.726</v>
      </c>
    </row>
    <row r="413" spans="1:12" x14ac:dyDescent="0.25">
      <c r="A413" s="32" t="s">
        <v>177</v>
      </c>
      <c r="B413" s="32">
        <v>36.115000000000002</v>
      </c>
      <c r="C413" s="32">
        <v>36</v>
      </c>
      <c r="D413" s="32">
        <v>36</v>
      </c>
      <c r="E413" s="32">
        <v>23.78</v>
      </c>
      <c r="F413" s="32">
        <v>0.34599999999999997</v>
      </c>
      <c r="G413" s="32">
        <v>2.0449999999999999</v>
      </c>
      <c r="H413" s="32">
        <v>30.507999999999999</v>
      </c>
      <c r="I413" s="32">
        <v>25.285</v>
      </c>
      <c r="J413" s="32">
        <v>3.0579999999999998</v>
      </c>
      <c r="K413" s="32">
        <v>7.4269999999999996</v>
      </c>
      <c r="L413" s="32">
        <v>190.07900000000001</v>
      </c>
    </row>
    <row r="414" spans="1:12" x14ac:dyDescent="0.25">
      <c r="A414" s="32" t="s">
        <v>178</v>
      </c>
      <c r="B414" s="32">
        <v>38.523000000000003</v>
      </c>
      <c r="C414" s="32">
        <v>38.4</v>
      </c>
      <c r="D414" s="32">
        <v>38.4</v>
      </c>
      <c r="E414" s="32">
        <v>22.292999999999999</v>
      </c>
      <c r="F414" s="32">
        <v>0.32400000000000001</v>
      </c>
      <c r="G414" s="32">
        <v>1.917</v>
      </c>
      <c r="H414" s="32">
        <v>28.602</v>
      </c>
      <c r="I414" s="32">
        <v>23.704000000000001</v>
      </c>
      <c r="J414" s="32">
        <v>2.867</v>
      </c>
      <c r="K414" s="32">
        <v>6.9630000000000001</v>
      </c>
      <c r="L414" s="32">
        <v>192.16300000000001</v>
      </c>
    </row>
    <row r="415" spans="1:12" x14ac:dyDescent="0.25">
      <c r="A415" s="32" t="s">
        <v>179</v>
      </c>
      <c r="B415" s="32">
        <v>40.930999999999997</v>
      </c>
      <c r="C415" s="32">
        <v>40.799999999999997</v>
      </c>
      <c r="D415" s="32">
        <v>40.799999999999997</v>
      </c>
      <c r="E415" s="32">
        <v>20.981999999999999</v>
      </c>
      <c r="F415" s="32">
        <v>0.30499999999999999</v>
      </c>
      <c r="G415" s="32">
        <v>1.804</v>
      </c>
      <c r="H415" s="32">
        <v>26.919</v>
      </c>
      <c r="I415" s="32">
        <v>22.31</v>
      </c>
      <c r="J415" s="32">
        <v>2.698</v>
      </c>
      <c r="K415" s="32">
        <v>6.5529999999999999</v>
      </c>
      <c r="L415" s="32">
        <v>194.851</v>
      </c>
    </row>
    <row r="416" spans="1:12" x14ac:dyDescent="0.25">
      <c r="A416" s="32" t="s">
        <v>180</v>
      </c>
      <c r="B416" s="32">
        <v>43.338000000000001</v>
      </c>
      <c r="C416" s="32">
        <v>43.2</v>
      </c>
      <c r="D416" s="32">
        <v>43.2</v>
      </c>
      <c r="E416" s="32">
        <v>19.815999999999999</v>
      </c>
      <c r="F416" s="32">
        <v>0.28799999999999998</v>
      </c>
      <c r="G416" s="32">
        <v>1.704</v>
      </c>
      <c r="H416" s="32">
        <v>25.423999999999999</v>
      </c>
      <c r="I416" s="32">
        <v>21.07</v>
      </c>
      <c r="J416" s="32">
        <v>2.548</v>
      </c>
      <c r="K416" s="32">
        <v>6.1890000000000001</v>
      </c>
      <c r="L416" s="32">
        <v>198.04</v>
      </c>
    </row>
    <row r="417" spans="1:12" x14ac:dyDescent="0.25">
      <c r="A417" s="32" t="s">
        <v>181</v>
      </c>
      <c r="B417" s="32">
        <v>45.746000000000002</v>
      </c>
      <c r="C417" s="32">
        <v>45.6</v>
      </c>
      <c r="D417" s="32">
        <v>45.6</v>
      </c>
      <c r="E417" s="32">
        <v>18.773</v>
      </c>
      <c r="F417" s="32">
        <v>0.27300000000000002</v>
      </c>
      <c r="G417" s="32">
        <v>1.6140000000000001</v>
      </c>
      <c r="H417" s="32">
        <v>24.085999999999999</v>
      </c>
      <c r="I417" s="32">
        <v>19.962</v>
      </c>
      <c r="J417" s="32">
        <v>2.4140000000000001</v>
      </c>
      <c r="K417" s="32">
        <v>5.8630000000000004</v>
      </c>
      <c r="L417" s="32">
        <v>201.654</v>
      </c>
    </row>
    <row r="418" spans="1:12" x14ac:dyDescent="0.25">
      <c r="A418" s="32" t="s">
        <v>182</v>
      </c>
      <c r="B418" s="32">
        <v>48.154000000000003</v>
      </c>
      <c r="C418" s="32">
        <v>48</v>
      </c>
      <c r="D418" s="32">
        <v>48</v>
      </c>
      <c r="E418" s="32">
        <v>17.835000000000001</v>
      </c>
      <c r="F418" s="32">
        <v>0.25900000000000001</v>
      </c>
      <c r="G418" s="32">
        <v>1.5329999999999999</v>
      </c>
      <c r="H418" s="32">
        <v>22.881</v>
      </c>
      <c r="I418" s="32">
        <v>18.963000000000001</v>
      </c>
      <c r="J418" s="32">
        <v>2.2930000000000001</v>
      </c>
      <c r="K418" s="32">
        <v>5.57</v>
      </c>
      <c r="L418" s="32">
        <v>205.625</v>
      </c>
    </row>
    <row r="419" spans="1:12" x14ac:dyDescent="0.25">
      <c r="A419" s="32" t="s">
        <v>183</v>
      </c>
      <c r="B419" s="32">
        <v>52.969000000000001</v>
      </c>
      <c r="C419" s="32">
        <v>52.8</v>
      </c>
      <c r="D419" s="32">
        <v>52.8</v>
      </c>
      <c r="E419" s="32">
        <v>16.213000000000001</v>
      </c>
      <c r="F419" s="32">
        <v>0.23599999999999999</v>
      </c>
      <c r="G419" s="32">
        <v>1.3939999999999999</v>
      </c>
      <c r="H419" s="32">
        <v>20.800999999999998</v>
      </c>
      <c r="I419" s="32">
        <v>17.239000000000001</v>
      </c>
      <c r="J419" s="32">
        <v>2.085</v>
      </c>
      <c r="K419" s="32">
        <v>5.0640000000000001</v>
      </c>
      <c r="L419" s="32">
        <v>214.452</v>
      </c>
    </row>
    <row r="420" spans="1:12" x14ac:dyDescent="0.25">
      <c r="B420" s="40" t="s">
        <v>328</v>
      </c>
      <c r="C420" s="40"/>
      <c r="D420" s="40"/>
      <c r="E420" s="40"/>
      <c r="F420" s="40"/>
      <c r="G420" s="40"/>
      <c r="H420" s="40"/>
      <c r="I420" s="40"/>
      <c r="J420" s="40"/>
      <c r="K420" s="40"/>
      <c r="L420" s="40"/>
    </row>
    <row r="421" spans="1:12" x14ac:dyDescent="0.25">
      <c r="A421" s="32" t="s">
        <v>205</v>
      </c>
      <c r="B421" s="32">
        <v>2.4079999999999999</v>
      </c>
      <c r="C421" s="32">
        <v>1.92</v>
      </c>
      <c r="D421" s="32">
        <v>1.92</v>
      </c>
      <c r="E421" s="32">
        <v>285.35500000000002</v>
      </c>
      <c r="F421" s="32">
        <v>5.1840000000000002</v>
      </c>
      <c r="G421" s="32">
        <v>30.67</v>
      </c>
      <c r="H421" s="32">
        <v>457.62700000000001</v>
      </c>
      <c r="I421" s="32">
        <v>379.26900000000001</v>
      </c>
      <c r="J421" s="32">
        <v>45.865000000000002</v>
      </c>
      <c r="K421" s="32">
        <v>111.40600000000001</v>
      </c>
      <c r="L421" s="32">
        <v>1164.3530000000001</v>
      </c>
    </row>
    <row r="422" spans="1:12" x14ac:dyDescent="0.25">
      <c r="A422" s="32" t="s">
        <v>206</v>
      </c>
      <c r="B422" s="32">
        <v>4.8150000000000004</v>
      </c>
      <c r="C422" s="32">
        <v>3.84</v>
      </c>
      <c r="D422" s="32">
        <v>3.84</v>
      </c>
      <c r="E422" s="32">
        <v>142.67699999999999</v>
      </c>
      <c r="F422" s="32">
        <v>2.5920000000000001</v>
      </c>
      <c r="G422" s="32">
        <v>15.335000000000001</v>
      </c>
      <c r="H422" s="32">
        <v>228.81399999999999</v>
      </c>
      <c r="I422" s="32">
        <v>189.63399999999999</v>
      </c>
      <c r="J422" s="32">
        <v>22.931999999999999</v>
      </c>
      <c r="K422" s="32">
        <v>55.703000000000003</v>
      </c>
      <c r="L422" s="32">
        <v>591.54700000000003</v>
      </c>
    </row>
    <row r="423" spans="1:12" x14ac:dyDescent="0.25">
      <c r="A423" s="32" t="s">
        <v>207</v>
      </c>
      <c r="B423" s="32">
        <v>7.2229999999999999</v>
      </c>
      <c r="C423" s="32">
        <v>5.76</v>
      </c>
      <c r="D423" s="32">
        <v>5.76</v>
      </c>
      <c r="E423" s="32">
        <v>95.117999999999995</v>
      </c>
      <c r="F423" s="32">
        <v>1.728</v>
      </c>
      <c r="G423" s="32">
        <v>10.223000000000001</v>
      </c>
      <c r="H423" s="32">
        <v>152.542</v>
      </c>
      <c r="I423" s="32">
        <v>126.423</v>
      </c>
      <c r="J423" s="32">
        <v>15.288</v>
      </c>
      <c r="K423" s="32">
        <v>37.134999999999998</v>
      </c>
      <c r="L423" s="32">
        <v>404.77699999999999</v>
      </c>
    </row>
    <row r="424" spans="1:12" x14ac:dyDescent="0.25">
      <c r="A424" s="32" t="s">
        <v>208</v>
      </c>
      <c r="B424" s="32">
        <v>9.6310000000000002</v>
      </c>
      <c r="C424" s="32">
        <v>7.68</v>
      </c>
      <c r="D424" s="32">
        <v>7.68</v>
      </c>
      <c r="E424" s="32">
        <v>71.338999999999999</v>
      </c>
      <c r="F424" s="32">
        <v>1.296</v>
      </c>
      <c r="G424" s="32">
        <v>7.6669999999999998</v>
      </c>
      <c r="H424" s="32">
        <v>114.407</v>
      </c>
      <c r="I424" s="32">
        <v>94.816999999999993</v>
      </c>
      <c r="J424" s="32">
        <v>11.465999999999999</v>
      </c>
      <c r="K424" s="32">
        <v>27.850999999999999</v>
      </c>
      <c r="L424" s="32">
        <v>314.517</v>
      </c>
    </row>
    <row r="425" spans="1:12" x14ac:dyDescent="0.25">
      <c r="A425" s="32" t="s">
        <v>209</v>
      </c>
      <c r="B425" s="32">
        <v>12.038</v>
      </c>
      <c r="C425" s="32">
        <v>9.6</v>
      </c>
      <c r="D425" s="32">
        <v>9.6</v>
      </c>
      <c r="E425" s="32">
        <v>57.070999999999998</v>
      </c>
      <c r="F425" s="32">
        <v>1.0369999999999999</v>
      </c>
      <c r="G425" s="32">
        <v>6.1340000000000003</v>
      </c>
      <c r="H425" s="32">
        <v>91.525000000000006</v>
      </c>
      <c r="I425" s="32">
        <v>75.853999999999999</v>
      </c>
      <c r="J425" s="32">
        <v>9.173</v>
      </c>
      <c r="K425" s="32">
        <v>22.280999999999999</v>
      </c>
      <c r="L425" s="32">
        <v>262.85899999999998</v>
      </c>
    </row>
    <row r="426" spans="1:12" x14ac:dyDescent="0.25">
      <c r="A426" s="32" t="s">
        <v>210</v>
      </c>
      <c r="B426" s="32">
        <v>14.446</v>
      </c>
      <c r="C426" s="32">
        <v>11.52</v>
      </c>
      <c r="D426" s="32">
        <v>11.52</v>
      </c>
      <c r="E426" s="32">
        <v>47.558999999999997</v>
      </c>
      <c r="F426" s="32">
        <v>0.86399999999999999</v>
      </c>
      <c r="G426" s="32">
        <v>5.1120000000000001</v>
      </c>
      <c r="H426" s="32">
        <v>76.271000000000001</v>
      </c>
      <c r="I426" s="32">
        <v>63.210999999999999</v>
      </c>
      <c r="J426" s="32">
        <v>7.6440000000000001</v>
      </c>
      <c r="K426" s="32">
        <v>18.568000000000001</v>
      </c>
      <c r="L426" s="32">
        <v>230.50299999999999</v>
      </c>
    </row>
    <row r="427" spans="1:12" x14ac:dyDescent="0.25">
      <c r="A427" s="32" t="s">
        <v>211</v>
      </c>
      <c r="B427" s="32">
        <v>16.853999999999999</v>
      </c>
      <c r="C427" s="32">
        <v>13.44</v>
      </c>
      <c r="D427" s="32">
        <v>13.44</v>
      </c>
      <c r="E427" s="32">
        <v>40.765000000000001</v>
      </c>
      <c r="F427" s="32">
        <v>0.74099999999999999</v>
      </c>
      <c r="G427" s="32">
        <v>4.3810000000000002</v>
      </c>
      <c r="H427" s="32">
        <v>65.375</v>
      </c>
      <c r="I427" s="32">
        <v>54.180999999999997</v>
      </c>
      <c r="J427" s="32">
        <v>6.5519999999999996</v>
      </c>
      <c r="K427" s="32">
        <v>15.914999999999999</v>
      </c>
      <c r="L427" s="32">
        <v>209.17699999999999</v>
      </c>
    </row>
    <row r="428" spans="1:12" x14ac:dyDescent="0.25">
      <c r="A428" s="32" t="s">
        <v>212</v>
      </c>
      <c r="B428" s="32">
        <v>19.260999999999999</v>
      </c>
      <c r="C428" s="32">
        <v>15.36</v>
      </c>
      <c r="D428" s="32">
        <v>15.36</v>
      </c>
      <c r="E428" s="32">
        <v>35.668999999999997</v>
      </c>
      <c r="F428" s="32">
        <v>0.64800000000000002</v>
      </c>
      <c r="G428" s="32">
        <v>3.8340000000000001</v>
      </c>
      <c r="H428" s="32">
        <v>57.203000000000003</v>
      </c>
      <c r="I428" s="32">
        <v>47.408999999999999</v>
      </c>
      <c r="J428" s="32">
        <v>5.7329999999999997</v>
      </c>
      <c r="K428" s="32">
        <v>13.926</v>
      </c>
      <c r="L428" s="32">
        <v>194.744</v>
      </c>
    </row>
    <row r="429" spans="1:12" x14ac:dyDescent="0.25">
      <c r="A429" s="32" t="s">
        <v>213</v>
      </c>
      <c r="B429" s="32">
        <v>21.669</v>
      </c>
      <c r="C429" s="32">
        <v>17.28</v>
      </c>
      <c r="D429" s="32">
        <v>17.28</v>
      </c>
      <c r="E429" s="32">
        <v>31.706</v>
      </c>
      <c r="F429" s="32">
        <v>0.57599999999999996</v>
      </c>
      <c r="G429" s="32">
        <v>3.4079999999999999</v>
      </c>
      <c r="H429" s="32">
        <v>50.847000000000001</v>
      </c>
      <c r="I429" s="32">
        <v>42.140999999999998</v>
      </c>
      <c r="J429" s="32">
        <v>5.0960000000000001</v>
      </c>
      <c r="K429" s="32">
        <v>12.378</v>
      </c>
      <c r="L429" s="32">
        <v>184.90700000000001</v>
      </c>
    </row>
    <row r="430" spans="1:12" x14ac:dyDescent="0.25">
      <c r="A430" s="32" t="s">
        <v>193</v>
      </c>
      <c r="B430" s="32">
        <v>24.077000000000002</v>
      </c>
      <c r="C430" s="32">
        <v>19.2</v>
      </c>
      <c r="D430" s="32">
        <v>19.2</v>
      </c>
      <c r="E430" s="32">
        <v>28.535</v>
      </c>
      <c r="F430" s="32">
        <v>0.51800000000000002</v>
      </c>
      <c r="G430" s="32">
        <v>3.0670000000000002</v>
      </c>
      <c r="H430" s="32">
        <v>45.762999999999998</v>
      </c>
      <c r="I430" s="32">
        <v>37.927</v>
      </c>
      <c r="J430" s="32">
        <v>4.5860000000000003</v>
      </c>
      <c r="K430" s="32">
        <v>11.141</v>
      </c>
      <c r="L430" s="32">
        <v>178.28700000000001</v>
      </c>
    </row>
    <row r="431" spans="1:12" x14ac:dyDescent="0.25">
      <c r="A431" s="32" t="s">
        <v>194</v>
      </c>
      <c r="B431" s="32">
        <v>26.484000000000002</v>
      </c>
      <c r="C431" s="32">
        <v>21.12</v>
      </c>
      <c r="D431" s="32">
        <v>21.12</v>
      </c>
      <c r="E431" s="32">
        <v>25.940999999999999</v>
      </c>
      <c r="F431" s="32">
        <v>0.47099999999999997</v>
      </c>
      <c r="G431" s="32">
        <v>2.7879999999999998</v>
      </c>
      <c r="H431" s="32">
        <v>41.601999999999997</v>
      </c>
      <c r="I431" s="32">
        <v>34.478999999999999</v>
      </c>
      <c r="J431" s="32">
        <v>4.17</v>
      </c>
      <c r="K431" s="32">
        <v>10.128</v>
      </c>
      <c r="L431" s="32">
        <v>174.005</v>
      </c>
    </row>
    <row r="432" spans="1:12" x14ac:dyDescent="0.25">
      <c r="A432" s="32" t="s">
        <v>195</v>
      </c>
      <c r="B432" s="32">
        <v>28.891999999999999</v>
      </c>
      <c r="C432" s="32">
        <v>23.04</v>
      </c>
      <c r="D432" s="32">
        <v>23.04</v>
      </c>
      <c r="E432" s="32">
        <v>23.78</v>
      </c>
      <c r="F432" s="32">
        <v>0.432</v>
      </c>
      <c r="G432" s="32">
        <v>2.556</v>
      </c>
      <c r="H432" s="32">
        <v>38.136000000000003</v>
      </c>
      <c r="I432" s="32">
        <v>31.606000000000002</v>
      </c>
      <c r="J432" s="32">
        <v>3.8220000000000001</v>
      </c>
      <c r="K432" s="32">
        <v>9.2840000000000007</v>
      </c>
      <c r="L432" s="32">
        <v>171.482</v>
      </c>
    </row>
    <row r="433" spans="1:12" x14ac:dyDescent="0.25">
      <c r="A433" s="32" t="s">
        <v>196</v>
      </c>
      <c r="B433" s="32">
        <v>31.3</v>
      </c>
      <c r="C433" s="32">
        <v>24.96</v>
      </c>
      <c r="D433" s="32">
        <v>24.96</v>
      </c>
      <c r="E433" s="32">
        <v>21.95</v>
      </c>
      <c r="F433" s="32">
        <v>0.39900000000000002</v>
      </c>
      <c r="G433" s="32">
        <v>2.359</v>
      </c>
      <c r="H433" s="32">
        <v>35.201999999999998</v>
      </c>
      <c r="I433" s="32">
        <v>29.175000000000001</v>
      </c>
      <c r="J433" s="32">
        <v>3.528</v>
      </c>
      <c r="K433" s="32">
        <v>8.57</v>
      </c>
      <c r="L433" s="32">
        <v>170.30500000000001</v>
      </c>
    </row>
    <row r="434" spans="1:12" x14ac:dyDescent="0.25">
      <c r="A434" s="32" t="s">
        <v>197</v>
      </c>
      <c r="B434" s="32">
        <v>33.707999999999998</v>
      </c>
      <c r="C434" s="32">
        <v>26.88</v>
      </c>
      <c r="D434" s="32">
        <v>26.88</v>
      </c>
      <c r="E434" s="32">
        <v>20.382000000000001</v>
      </c>
      <c r="F434" s="32">
        <v>0.37</v>
      </c>
      <c r="G434" s="32">
        <v>2.1909999999999998</v>
      </c>
      <c r="H434" s="32">
        <v>32.688000000000002</v>
      </c>
      <c r="I434" s="32">
        <v>27.091000000000001</v>
      </c>
      <c r="J434" s="32">
        <v>3.2759999999999998</v>
      </c>
      <c r="K434" s="32">
        <v>7.9580000000000002</v>
      </c>
      <c r="L434" s="32">
        <v>170.19</v>
      </c>
    </row>
    <row r="435" spans="1:12" x14ac:dyDescent="0.25">
      <c r="A435" s="32" t="s">
        <v>198</v>
      </c>
      <c r="B435" s="32">
        <v>36.115000000000002</v>
      </c>
      <c r="C435" s="32">
        <v>28.8</v>
      </c>
      <c r="D435" s="32">
        <v>28.8</v>
      </c>
      <c r="E435" s="32">
        <v>19.024000000000001</v>
      </c>
      <c r="F435" s="32">
        <v>0.34599999999999997</v>
      </c>
      <c r="G435" s="32">
        <v>2.0449999999999999</v>
      </c>
      <c r="H435" s="32">
        <v>30.507999999999999</v>
      </c>
      <c r="I435" s="32">
        <v>25.285</v>
      </c>
      <c r="J435" s="32">
        <v>3.0579999999999998</v>
      </c>
      <c r="K435" s="32">
        <v>7.4269999999999996</v>
      </c>
      <c r="L435" s="32">
        <v>170.923</v>
      </c>
    </row>
    <row r="436" spans="1:12" x14ac:dyDescent="0.25">
      <c r="A436" s="32" t="s">
        <v>199</v>
      </c>
      <c r="B436" s="32">
        <v>38.523000000000003</v>
      </c>
      <c r="C436" s="32">
        <v>30.72</v>
      </c>
      <c r="D436" s="32">
        <v>30.72</v>
      </c>
      <c r="E436" s="32">
        <v>17.835000000000001</v>
      </c>
      <c r="F436" s="32">
        <v>0.32400000000000001</v>
      </c>
      <c r="G436" s="32">
        <v>1.917</v>
      </c>
      <c r="H436" s="32">
        <v>28.602</v>
      </c>
      <c r="I436" s="32">
        <v>23.704000000000001</v>
      </c>
      <c r="J436" s="32">
        <v>2.867</v>
      </c>
      <c r="K436" s="32">
        <v>6.9630000000000001</v>
      </c>
      <c r="L436" s="32">
        <v>172.345</v>
      </c>
    </row>
    <row r="437" spans="1:12" x14ac:dyDescent="0.25">
      <c r="A437" s="32" t="s">
        <v>200</v>
      </c>
      <c r="B437" s="32">
        <v>40.930999999999997</v>
      </c>
      <c r="C437" s="32">
        <v>32.64</v>
      </c>
      <c r="D437" s="32">
        <v>32.64</v>
      </c>
      <c r="E437" s="32">
        <v>16.786000000000001</v>
      </c>
      <c r="F437" s="32">
        <v>0.30499999999999999</v>
      </c>
      <c r="G437" s="32">
        <v>1.804</v>
      </c>
      <c r="H437" s="32">
        <v>26.919</v>
      </c>
      <c r="I437" s="32">
        <v>22.31</v>
      </c>
      <c r="J437" s="32">
        <v>2.698</v>
      </c>
      <c r="K437" s="32">
        <v>6.5529999999999999</v>
      </c>
      <c r="L437" s="32">
        <v>174.33500000000001</v>
      </c>
    </row>
    <row r="438" spans="1:12" x14ac:dyDescent="0.25">
      <c r="A438" s="32" t="s">
        <v>201</v>
      </c>
      <c r="B438" s="32">
        <v>43.338000000000001</v>
      </c>
      <c r="C438" s="32">
        <v>34.56</v>
      </c>
      <c r="D438" s="32">
        <v>34.56</v>
      </c>
      <c r="E438" s="32">
        <v>15.853</v>
      </c>
      <c r="F438" s="32">
        <v>0.28799999999999998</v>
      </c>
      <c r="G438" s="32">
        <v>1.704</v>
      </c>
      <c r="H438" s="32">
        <v>25.423999999999999</v>
      </c>
      <c r="I438" s="32">
        <v>21.07</v>
      </c>
      <c r="J438" s="32">
        <v>2.548</v>
      </c>
      <c r="K438" s="32">
        <v>6.1890000000000001</v>
      </c>
      <c r="L438" s="32">
        <v>176.797</v>
      </c>
    </row>
    <row r="439" spans="1:12" x14ac:dyDescent="0.25">
      <c r="A439" s="32" t="s">
        <v>202</v>
      </c>
      <c r="B439" s="32">
        <v>45.746000000000002</v>
      </c>
      <c r="C439" s="32">
        <v>36.479999999999997</v>
      </c>
      <c r="D439" s="32">
        <v>36.479999999999997</v>
      </c>
      <c r="E439" s="32">
        <v>15.019</v>
      </c>
      <c r="F439" s="32">
        <v>0.27300000000000002</v>
      </c>
      <c r="G439" s="32">
        <v>1.6140000000000001</v>
      </c>
      <c r="H439" s="32">
        <v>24.085999999999999</v>
      </c>
      <c r="I439" s="32">
        <v>19.962</v>
      </c>
      <c r="J439" s="32">
        <v>2.4140000000000001</v>
      </c>
      <c r="K439" s="32">
        <v>5.8630000000000004</v>
      </c>
      <c r="L439" s="32">
        <v>179.66</v>
      </c>
    </row>
    <row r="440" spans="1:12" x14ac:dyDescent="0.25">
      <c r="A440" s="32" t="s">
        <v>203</v>
      </c>
      <c r="B440" s="32">
        <v>48.154000000000003</v>
      </c>
      <c r="C440" s="32">
        <v>38.4</v>
      </c>
      <c r="D440" s="32">
        <v>38.4</v>
      </c>
      <c r="E440" s="32">
        <v>14.268000000000001</v>
      </c>
      <c r="F440" s="32">
        <v>0.25900000000000001</v>
      </c>
      <c r="G440" s="32">
        <v>1.5329999999999999</v>
      </c>
      <c r="H440" s="32">
        <v>22.881</v>
      </c>
      <c r="I440" s="32">
        <v>18.963000000000001</v>
      </c>
      <c r="J440" s="32">
        <v>2.2930000000000001</v>
      </c>
      <c r="K440" s="32">
        <v>5.57</v>
      </c>
      <c r="L440" s="32">
        <v>182.858</v>
      </c>
    </row>
    <row r="441" spans="1:12" x14ac:dyDescent="0.25">
      <c r="A441" s="32" t="s">
        <v>204</v>
      </c>
      <c r="B441" s="32">
        <v>52.969000000000001</v>
      </c>
      <c r="C441" s="32">
        <v>42.24</v>
      </c>
      <c r="D441" s="32">
        <v>42.24</v>
      </c>
      <c r="E441" s="32">
        <v>12.971</v>
      </c>
      <c r="F441" s="32">
        <v>0.23599999999999999</v>
      </c>
      <c r="G441" s="32">
        <v>1.3939999999999999</v>
      </c>
      <c r="H441" s="32">
        <v>20.800999999999998</v>
      </c>
      <c r="I441" s="32">
        <v>17.239000000000001</v>
      </c>
      <c r="J441" s="32">
        <v>2.085</v>
      </c>
      <c r="K441" s="32">
        <v>5.0640000000000001</v>
      </c>
      <c r="L441" s="32">
        <v>190.09</v>
      </c>
    </row>
    <row r="442" spans="1:12" x14ac:dyDescent="0.25">
      <c r="B442" s="40" t="s">
        <v>329</v>
      </c>
      <c r="C442" s="41"/>
      <c r="D442" s="41"/>
      <c r="E442" s="41"/>
      <c r="F442" s="41"/>
      <c r="G442" s="41"/>
      <c r="H442" s="41"/>
      <c r="I442" s="41"/>
      <c r="J442" s="41"/>
      <c r="K442" s="41"/>
      <c r="L442" s="41"/>
    </row>
    <row r="443" spans="1:12" x14ac:dyDescent="0.25">
      <c r="A443" s="32" t="s">
        <v>226</v>
      </c>
      <c r="B443" s="32">
        <v>2.4079999999999999</v>
      </c>
      <c r="C443" s="32">
        <v>6.4029999999999996</v>
      </c>
      <c r="D443" s="32">
        <v>6.4029999999999996</v>
      </c>
      <c r="E443" s="32">
        <v>951.65800000000002</v>
      </c>
      <c r="F443" s="32">
        <v>5.1840000000000002</v>
      </c>
      <c r="G443" s="32">
        <v>30.67</v>
      </c>
      <c r="H443" s="32">
        <v>457.62700000000001</v>
      </c>
      <c r="I443" s="32">
        <v>379.26900000000001</v>
      </c>
      <c r="J443" s="32">
        <v>45.865000000000002</v>
      </c>
      <c r="K443" s="32">
        <v>111.40600000000001</v>
      </c>
      <c r="L443" s="32">
        <v>1839.6220000000001</v>
      </c>
    </row>
    <row r="444" spans="1:12" x14ac:dyDescent="0.25">
      <c r="A444" s="32" t="s">
        <v>227</v>
      </c>
      <c r="B444" s="32">
        <v>4.8150000000000004</v>
      </c>
      <c r="C444" s="32">
        <v>12.805999999999999</v>
      </c>
      <c r="D444" s="32">
        <v>12.805999999999999</v>
      </c>
      <c r="E444" s="32">
        <v>475.82900000000001</v>
      </c>
      <c r="F444" s="32">
        <v>2.5920000000000001</v>
      </c>
      <c r="G444" s="32">
        <v>15.335000000000001</v>
      </c>
      <c r="H444" s="32">
        <v>228.81399999999999</v>
      </c>
      <c r="I444" s="32">
        <v>189.63399999999999</v>
      </c>
      <c r="J444" s="32">
        <v>22.931999999999999</v>
      </c>
      <c r="K444" s="32">
        <v>55.703000000000003</v>
      </c>
      <c r="L444" s="32">
        <v>942.63099999999997</v>
      </c>
    </row>
    <row r="445" spans="1:12" x14ac:dyDescent="0.25">
      <c r="A445" s="32" t="s">
        <v>228</v>
      </c>
      <c r="B445" s="32">
        <v>7.2229999999999999</v>
      </c>
      <c r="C445" s="32">
        <v>19.21</v>
      </c>
      <c r="D445" s="32">
        <v>19.21</v>
      </c>
      <c r="E445" s="32">
        <v>317.21899999999999</v>
      </c>
      <c r="F445" s="32">
        <v>1.728</v>
      </c>
      <c r="G445" s="32">
        <v>10.223000000000001</v>
      </c>
      <c r="H445" s="32">
        <v>152.542</v>
      </c>
      <c r="I445" s="32">
        <v>126.423</v>
      </c>
      <c r="J445" s="32">
        <v>15.288</v>
      </c>
      <c r="K445" s="32">
        <v>37.134999999999998</v>
      </c>
      <c r="L445" s="32">
        <v>653.77800000000002</v>
      </c>
    </row>
    <row r="446" spans="1:12" x14ac:dyDescent="0.25">
      <c r="A446" s="32" t="s">
        <v>229</v>
      </c>
      <c r="B446" s="32">
        <v>9.6310000000000002</v>
      </c>
      <c r="C446" s="32">
        <v>25.613</v>
      </c>
      <c r="D446" s="32">
        <v>25.613</v>
      </c>
      <c r="E446" s="32">
        <v>237.91399999999999</v>
      </c>
      <c r="F446" s="32">
        <v>1.296</v>
      </c>
      <c r="G446" s="32">
        <v>7.6669999999999998</v>
      </c>
      <c r="H446" s="32">
        <v>114.407</v>
      </c>
      <c r="I446" s="32">
        <v>94.816999999999993</v>
      </c>
      <c r="J446" s="32">
        <v>11.465999999999999</v>
      </c>
      <c r="K446" s="32">
        <v>27.850999999999999</v>
      </c>
      <c r="L446" s="32">
        <v>516.95799999999997</v>
      </c>
    </row>
    <row r="447" spans="1:12" x14ac:dyDescent="0.25">
      <c r="A447" s="32" t="s">
        <v>230</v>
      </c>
      <c r="B447" s="32">
        <v>12.038</v>
      </c>
      <c r="C447" s="32">
        <v>32.015999999999998</v>
      </c>
      <c r="D447" s="32">
        <v>32.015999999999998</v>
      </c>
      <c r="E447" s="32">
        <v>190.33199999999999</v>
      </c>
      <c r="F447" s="32">
        <v>1.0369999999999999</v>
      </c>
      <c r="G447" s="32">
        <v>6.1340000000000003</v>
      </c>
      <c r="H447" s="32">
        <v>91.525000000000006</v>
      </c>
      <c r="I447" s="32">
        <v>75.853999999999999</v>
      </c>
      <c r="J447" s="32">
        <v>9.173</v>
      </c>
      <c r="K447" s="32">
        <v>22.280999999999999</v>
      </c>
      <c r="L447" s="32">
        <v>440.952</v>
      </c>
    </row>
    <row r="448" spans="1:12" x14ac:dyDescent="0.25">
      <c r="A448" s="32" t="s">
        <v>231</v>
      </c>
      <c r="B448" s="32">
        <v>14.446</v>
      </c>
      <c r="C448" s="32">
        <v>38.418999999999997</v>
      </c>
      <c r="D448" s="32">
        <v>38.418999999999997</v>
      </c>
      <c r="E448" s="32">
        <v>158.61000000000001</v>
      </c>
      <c r="F448" s="32">
        <v>0.86399999999999999</v>
      </c>
      <c r="G448" s="32">
        <v>5.1120000000000001</v>
      </c>
      <c r="H448" s="32">
        <v>76.271000000000001</v>
      </c>
      <c r="I448" s="32">
        <v>63.210999999999999</v>
      </c>
      <c r="J448" s="32">
        <v>7.6440000000000001</v>
      </c>
      <c r="K448" s="32">
        <v>18.568000000000001</v>
      </c>
      <c r="L448" s="32">
        <v>395.35199999999998</v>
      </c>
    </row>
    <row r="449" spans="1:12" x14ac:dyDescent="0.25">
      <c r="A449" s="32" t="s">
        <v>232</v>
      </c>
      <c r="B449" s="32">
        <v>16.853999999999999</v>
      </c>
      <c r="C449" s="32">
        <v>44.822000000000003</v>
      </c>
      <c r="D449" s="32">
        <v>44.822000000000003</v>
      </c>
      <c r="E449" s="32">
        <v>135.95099999999999</v>
      </c>
      <c r="F449" s="32">
        <v>0.74099999999999999</v>
      </c>
      <c r="G449" s="32">
        <v>4.3810000000000002</v>
      </c>
      <c r="H449" s="32">
        <v>65.375</v>
      </c>
      <c r="I449" s="32">
        <v>54.180999999999997</v>
      </c>
      <c r="J449" s="32">
        <v>6.5519999999999996</v>
      </c>
      <c r="K449" s="32">
        <v>15.914999999999999</v>
      </c>
      <c r="L449" s="32">
        <v>367.12700000000001</v>
      </c>
    </row>
    <row r="450" spans="1:12" x14ac:dyDescent="0.25">
      <c r="A450" s="32" t="s">
        <v>233</v>
      </c>
      <c r="B450" s="32">
        <v>19.260999999999999</v>
      </c>
      <c r="C450" s="32">
        <v>51.225999999999999</v>
      </c>
      <c r="D450" s="32">
        <v>51.225999999999999</v>
      </c>
      <c r="E450" s="32">
        <v>118.95699999999999</v>
      </c>
      <c r="F450" s="32">
        <v>0.64800000000000002</v>
      </c>
      <c r="G450" s="32">
        <v>3.8340000000000001</v>
      </c>
      <c r="H450" s="32">
        <v>57.203000000000003</v>
      </c>
      <c r="I450" s="32">
        <v>47.408999999999999</v>
      </c>
      <c r="J450" s="32">
        <v>5.7329999999999997</v>
      </c>
      <c r="K450" s="32">
        <v>13.926</v>
      </c>
      <c r="L450" s="32">
        <v>349.76400000000001</v>
      </c>
    </row>
    <row r="451" spans="1:12" x14ac:dyDescent="0.25">
      <c r="A451" s="32" t="s">
        <v>234</v>
      </c>
      <c r="B451" s="32">
        <v>21.669</v>
      </c>
      <c r="C451" s="32">
        <v>57.628999999999998</v>
      </c>
      <c r="D451" s="32">
        <v>57.628999999999998</v>
      </c>
      <c r="E451" s="32">
        <v>105.74</v>
      </c>
      <c r="F451" s="32">
        <v>0.57599999999999996</v>
      </c>
      <c r="G451" s="32">
        <v>3.4079999999999999</v>
      </c>
      <c r="H451" s="32">
        <v>50.847000000000001</v>
      </c>
      <c r="I451" s="32">
        <v>42.140999999999998</v>
      </c>
      <c r="J451" s="32">
        <v>5.0960000000000001</v>
      </c>
      <c r="K451" s="32">
        <v>12.378</v>
      </c>
      <c r="L451" s="32">
        <v>339.63900000000001</v>
      </c>
    </row>
    <row r="452" spans="1:12" x14ac:dyDescent="0.25">
      <c r="A452" s="32" t="s">
        <v>214</v>
      </c>
      <c r="B452" s="32">
        <v>24.077000000000002</v>
      </c>
      <c r="C452" s="32">
        <v>64.031999999999996</v>
      </c>
      <c r="D452" s="32">
        <v>64.031999999999996</v>
      </c>
      <c r="E452" s="32">
        <v>95.165999999999997</v>
      </c>
      <c r="F452" s="32">
        <v>0.51800000000000002</v>
      </c>
      <c r="G452" s="32">
        <v>3.0670000000000002</v>
      </c>
      <c r="H452" s="32">
        <v>45.762999999999998</v>
      </c>
      <c r="I452" s="32">
        <v>37.927</v>
      </c>
      <c r="J452" s="32">
        <v>4.5860000000000003</v>
      </c>
      <c r="K452" s="32">
        <v>11.141</v>
      </c>
      <c r="L452" s="32">
        <v>334.58199999999999</v>
      </c>
    </row>
    <row r="453" spans="1:12" x14ac:dyDescent="0.25">
      <c r="A453" s="32" t="s">
        <v>215</v>
      </c>
      <c r="B453" s="32">
        <v>26.484000000000002</v>
      </c>
      <c r="C453" s="32">
        <v>70.435000000000002</v>
      </c>
      <c r="D453" s="32">
        <v>70.435000000000002</v>
      </c>
      <c r="E453" s="32">
        <v>86.513999999999996</v>
      </c>
      <c r="F453" s="32">
        <v>0.47099999999999997</v>
      </c>
      <c r="G453" s="32">
        <v>2.7879999999999998</v>
      </c>
      <c r="H453" s="32">
        <v>41.601999999999997</v>
      </c>
      <c r="I453" s="32">
        <v>34.478999999999999</v>
      </c>
      <c r="J453" s="32">
        <v>4.17</v>
      </c>
      <c r="K453" s="32">
        <v>10.128</v>
      </c>
      <c r="L453" s="32">
        <v>333.20800000000003</v>
      </c>
    </row>
    <row r="454" spans="1:12" x14ac:dyDescent="0.25">
      <c r="A454" s="32" t="s">
        <v>216</v>
      </c>
      <c r="B454" s="32">
        <v>28.891999999999999</v>
      </c>
      <c r="C454" s="32">
        <v>76.837999999999994</v>
      </c>
      <c r="D454" s="32">
        <v>76.837999999999994</v>
      </c>
      <c r="E454" s="32">
        <v>79.305000000000007</v>
      </c>
      <c r="F454" s="32">
        <v>0.432</v>
      </c>
      <c r="G454" s="32">
        <v>2.556</v>
      </c>
      <c r="H454" s="32">
        <v>38.136000000000003</v>
      </c>
      <c r="I454" s="32">
        <v>31.606000000000002</v>
      </c>
      <c r="J454" s="32">
        <v>3.8220000000000001</v>
      </c>
      <c r="K454" s="32">
        <v>9.2840000000000007</v>
      </c>
      <c r="L454" s="32">
        <v>334.60300000000001</v>
      </c>
    </row>
    <row r="455" spans="1:12" x14ac:dyDescent="0.25">
      <c r="A455" s="32" t="s">
        <v>217</v>
      </c>
      <c r="B455" s="32">
        <v>31.3</v>
      </c>
      <c r="C455" s="32">
        <v>83.242000000000004</v>
      </c>
      <c r="D455" s="32">
        <v>83.242000000000004</v>
      </c>
      <c r="E455" s="32">
        <v>73.203999999999994</v>
      </c>
      <c r="F455" s="32">
        <v>0.39900000000000002</v>
      </c>
      <c r="G455" s="32">
        <v>2.359</v>
      </c>
      <c r="H455" s="32">
        <v>35.201999999999998</v>
      </c>
      <c r="I455" s="32">
        <v>29.175000000000001</v>
      </c>
      <c r="J455" s="32">
        <v>3.528</v>
      </c>
      <c r="K455" s="32">
        <v>8.57</v>
      </c>
      <c r="L455" s="32">
        <v>338.12299999999999</v>
      </c>
    </row>
    <row r="456" spans="1:12" x14ac:dyDescent="0.25">
      <c r="A456" s="32" t="s">
        <v>218</v>
      </c>
      <c r="B456" s="32">
        <v>33.707999999999998</v>
      </c>
      <c r="C456" s="32">
        <v>89.644999999999996</v>
      </c>
      <c r="D456" s="32">
        <v>89.644999999999996</v>
      </c>
      <c r="E456" s="32">
        <v>67.975999999999999</v>
      </c>
      <c r="F456" s="32">
        <v>0.37</v>
      </c>
      <c r="G456" s="32">
        <v>2.1909999999999998</v>
      </c>
      <c r="H456" s="32">
        <v>32.688000000000002</v>
      </c>
      <c r="I456" s="32">
        <v>27.091000000000001</v>
      </c>
      <c r="J456" s="32">
        <v>3.2759999999999998</v>
      </c>
      <c r="K456" s="32">
        <v>7.9580000000000002</v>
      </c>
      <c r="L456" s="32">
        <v>343.31400000000002</v>
      </c>
    </row>
    <row r="457" spans="1:12" x14ac:dyDescent="0.25">
      <c r="A457" s="32" t="s">
        <v>219</v>
      </c>
      <c r="B457" s="32">
        <v>36.115000000000002</v>
      </c>
      <c r="C457" s="32">
        <v>96.048000000000002</v>
      </c>
      <c r="D457" s="32">
        <v>96.048000000000002</v>
      </c>
      <c r="E457" s="32">
        <v>63.444000000000003</v>
      </c>
      <c r="F457" s="32">
        <v>0.34599999999999997</v>
      </c>
      <c r="G457" s="32">
        <v>2.0449999999999999</v>
      </c>
      <c r="H457" s="32">
        <v>30.507999999999999</v>
      </c>
      <c r="I457" s="32">
        <v>25.285</v>
      </c>
      <c r="J457" s="32">
        <v>3.0579999999999998</v>
      </c>
      <c r="K457" s="32">
        <v>7.4269999999999996</v>
      </c>
      <c r="L457" s="32">
        <v>349.839</v>
      </c>
    </row>
    <row r="458" spans="1:12" x14ac:dyDescent="0.25">
      <c r="A458" s="32" t="s">
        <v>220</v>
      </c>
      <c r="B458" s="32">
        <v>38.523000000000003</v>
      </c>
      <c r="C458" s="32">
        <v>102.45099999999999</v>
      </c>
      <c r="D458" s="32">
        <v>102.45099999999999</v>
      </c>
      <c r="E458" s="32">
        <v>59.478999999999999</v>
      </c>
      <c r="F458" s="32">
        <v>0.32400000000000001</v>
      </c>
      <c r="G458" s="32">
        <v>1.917</v>
      </c>
      <c r="H458" s="32">
        <v>28.602</v>
      </c>
      <c r="I458" s="32">
        <v>23.704000000000001</v>
      </c>
      <c r="J458" s="32">
        <v>2.867</v>
      </c>
      <c r="K458" s="32">
        <v>6.9630000000000001</v>
      </c>
      <c r="L458" s="32">
        <v>357.45100000000002</v>
      </c>
    </row>
    <row r="459" spans="1:12" x14ac:dyDescent="0.25">
      <c r="A459" s="32" t="s">
        <v>221</v>
      </c>
      <c r="B459" s="32">
        <v>40.930999999999997</v>
      </c>
      <c r="C459" s="32">
        <v>108.854</v>
      </c>
      <c r="D459" s="32">
        <v>108.854</v>
      </c>
      <c r="E459" s="32">
        <v>55.98</v>
      </c>
      <c r="F459" s="32">
        <v>0.30499999999999999</v>
      </c>
      <c r="G459" s="32">
        <v>1.804</v>
      </c>
      <c r="H459" s="32">
        <v>26.919</v>
      </c>
      <c r="I459" s="32">
        <v>22.31</v>
      </c>
      <c r="J459" s="32">
        <v>2.698</v>
      </c>
      <c r="K459" s="32">
        <v>6.5529999999999999</v>
      </c>
      <c r="L459" s="32">
        <v>365.95699999999999</v>
      </c>
    </row>
    <row r="460" spans="1:12" x14ac:dyDescent="0.25">
      <c r="A460" s="32" t="s">
        <v>222</v>
      </c>
      <c r="B460" s="32">
        <v>43.338000000000001</v>
      </c>
      <c r="C460" s="32">
        <v>115.258</v>
      </c>
      <c r="D460" s="32">
        <v>115.258</v>
      </c>
      <c r="E460" s="32">
        <v>52.87</v>
      </c>
      <c r="F460" s="32">
        <v>0.28799999999999998</v>
      </c>
      <c r="G460" s="32">
        <v>1.704</v>
      </c>
      <c r="H460" s="32">
        <v>25.423999999999999</v>
      </c>
      <c r="I460" s="32">
        <v>21.07</v>
      </c>
      <c r="J460" s="32">
        <v>2.548</v>
      </c>
      <c r="K460" s="32">
        <v>6.1890000000000001</v>
      </c>
      <c r="L460" s="32">
        <v>375.21</v>
      </c>
    </row>
    <row r="461" spans="1:12" x14ac:dyDescent="0.25">
      <c r="A461" s="32" t="s">
        <v>223</v>
      </c>
      <c r="B461" s="32">
        <v>45.746000000000002</v>
      </c>
      <c r="C461" s="32">
        <v>121.661</v>
      </c>
      <c r="D461" s="32">
        <v>121.661</v>
      </c>
      <c r="E461" s="32">
        <v>50.087000000000003</v>
      </c>
      <c r="F461" s="32">
        <v>0.27300000000000002</v>
      </c>
      <c r="G461" s="32">
        <v>1.6140000000000001</v>
      </c>
      <c r="H461" s="32">
        <v>24.085999999999999</v>
      </c>
      <c r="I461" s="32">
        <v>19.962</v>
      </c>
      <c r="J461" s="32">
        <v>2.4140000000000001</v>
      </c>
      <c r="K461" s="32">
        <v>5.8630000000000004</v>
      </c>
      <c r="L461" s="32">
        <v>385.09</v>
      </c>
    </row>
    <row r="462" spans="1:12" x14ac:dyDescent="0.25">
      <c r="A462" s="32" t="s">
        <v>224</v>
      </c>
      <c r="B462" s="32">
        <v>48.154000000000003</v>
      </c>
      <c r="C462" s="32">
        <v>128.06399999999999</v>
      </c>
      <c r="D462" s="32">
        <v>128.06399999999999</v>
      </c>
      <c r="E462" s="32">
        <v>47.582999999999998</v>
      </c>
      <c r="F462" s="32">
        <v>0.25900000000000001</v>
      </c>
      <c r="G462" s="32">
        <v>1.5329999999999999</v>
      </c>
      <c r="H462" s="32">
        <v>22.881</v>
      </c>
      <c r="I462" s="32">
        <v>18.963000000000001</v>
      </c>
      <c r="J462" s="32">
        <v>2.2930000000000001</v>
      </c>
      <c r="K462" s="32">
        <v>5.57</v>
      </c>
      <c r="L462" s="32">
        <v>395.50099999999998</v>
      </c>
    </row>
    <row r="463" spans="1:12" x14ac:dyDescent="0.25">
      <c r="A463" s="32" t="s">
        <v>225</v>
      </c>
      <c r="B463" s="32">
        <v>52.969000000000001</v>
      </c>
      <c r="C463" s="32">
        <v>140.87</v>
      </c>
      <c r="D463" s="32">
        <v>140.87</v>
      </c>
      <c r="E463" s="32">
        <v>43.256999999999998</v>
      </c>
      <c r="F463" s="32">
        <v>0.23599999999999999</v>
      </c>
      <c r="G463" s="32">
        <v>1.3939999999999999</v>
      </c>
      <c r="H463" s="32">
        <v>20.800999999999998</v>
      </c>
      <c r="I463" s="32">
        <v>17.239000000000001</v>
      </c>
      <c r="J463" s="32">
        <v>2.085</v>
      </c>
      <c r="K463" s="32">
        <v>5.0640000000000001</v>
      </c>
      <c r="L463" s="32">
        <v>417.63600000000002</v>
      </c>
    </row>
    <row r="464" spans="1:12" x14ac:dyDescent="0.25">
      <c r="B464" s="40" t="s">
        <v>330</v>
      </c>
      <c r="C464" s="41"/>
      <c r="D464" s="41"/>
      <c r="E464" s="41"/>
      <c r="F464" s="41"/>
      <c r="G464" s="41"/>
      <c r="H464" s="41"/>
      <c r="I464" s="41"/>
      <c r="J464" s="41"/>
      <c r="K464" s="41"/>
      <c r="L464" s="41"/>
    </row>
    <row r="465" spans="1:12" x14ac:dyDescent="0.25">
      <c r="A465" s="32" t="s">
        <v>247</v>
      </c>
      <c r="B465" s="32">
        <v>2.4079999999999999</v>
      </c>
      <c r="C465" s="32">
        <v>6</v>
      </c>
      <c r="D465" s="32">
        <v>6</v>
      </c>
      <c r="E465" s="32">
        <v>891.73299999999995</v>
      </c>
      <c r="F465" s="32">
        <v>5.1840000000000002</v>
      </c>
      <c r="G465" s="32">
        <v>30.67</v>
      </c>
      <c r="H465" s="32">
        <v>457.62700000000001</v>
      </c>
      <c r="I465" s="32">
        <v>379.26900000000001</v>
      </c>
      <c r="J465" s="32">
        <v>45.865000000000002</v>
      </c>
      <c r="K465" s="32">
        <v>111.40600000000001</v>
      </c>
      <c r="L465" s="32">
        <v>1778.8910000000001</v>
      </c>
    </row>
    <row r="466" spans="1:12" x14ac:dyDescent="0.25">
      <c r="A466" s="32" t="s">
        <v>248</v>
      </c>
      <c r="B466" s="32">
        <v>4.8150000000000004</v>
      </c>
      <c r="C466" s="32">
        <v>12</v>
      </c>
      <c r="D466" s="32">
        <v>12</v>
      </c>
      <c r="E466" s="32">
        <v>445.86700000000002</v>
      </c>
      <c r="F466" s="32">
        <v>2.5920000000000001</v>
      </c>
      <c r="G466" s="32">
        <v>15.335000000000001</v>
      </c>
      <c r="H466" s="32">
        <v>228.81399999999999</v>
      </c>
      <c r="I466" s="32">
        <v>189.63399999999999</v>
      </c>
      <c r="J466" s="32">
        <v>22.931999999999999</v>
      </c>
      <c r="K466" s="32">
        <v>55.703000000000003</v>
      </c>
      <c r="L466" s="32">
        <v>911.05700000000002</v>
      </c>
    </row>
    <row r="467" spans="1:12" x14ac:dyDescent="0.25">
      <c r="A467" s="32" t="s">
        <v>249</v>
      </c>
      <c r="B467" s="32">
        <v>7.2229999999999999</v>
      </c>
      <c r="C467" s="32">
        <v>18</v>
      </c>
      <c r="D467" s="32">
        <v>18</v>
      </c>
      <c r="E467" s="32">
        <v>297.24400000000003</v>
      </c>
      <c r="F467" s="32">
        <v>1.728</v>
      </c>
      <c r="G467" s="32">
        <v>10.223000000000001</v>
      </c>
      <c r="H467" s="32">
        <v>152.542</v>
      </c>
      <c r="I467" s="32">
        <v>126.423</v>
      </c>
      <c r="J467" s="32">
        <v>15.288</v>
      </c>
      <c r="K467" s="32">
        <v>37.134999999999998</v>
      </c>
      <c r="L467" s="32">
        <v>631.38300000000004</v>
      </c>
    </row>
    <row r="468" spans="1:12" x14ac:dyDescent="0.25">
      <c r="A468" s="32" t="s">
        <v>250</v>
      </c>
      <c r="B468" s="32">
        <v>9.6310000000000002</v>
      </c>
      <c r="C468" s="32">
        <v>24</v>
      </c>
      <c r="D468" s="32">
        <v>24</v>
      </c>
      <c r="E468" s="32">
        <v>222.93299999999999</v>
      </c>
      <c r="F468" s="32">
        <v>1.296</v>
      </c>
      <c r="G468" s="32">
        <v>7.6669999999999998</v>
      </c>
      <c r="H468" s="32">
        <v>114.407</v>
      </c>
      <c r="I468" s="32">
        <v>94.816999999999993</v>
      </c>
      <c r="J468" s="32">
        <v>11.465999999999999</v>
      </c>
      <c r="K468" s="32">
        <v>27.850999999999999</v>
      </c>
      <c r="L468" s="32">
        <v>498.75099999999998</v>
      </c>
    </row>
    <row r="469" spans="1:12" x14ac:dyDescent="0.25">
      <c r="A469" s="32" t="s">
        <v>251</v>
      </c>
      <c r="B469" s="32">
        <v>12.038</v>
      </c>
      <c r="C469" s="32">
        <v>30</v>
      </c>
      <c r="D469" s="32">
        <v>30</v>
      </c>
      <c r="E469" s="32">
        <v>178.34700000000001</v>
      </c>
      <c r="F469" s="32">
        <v>1.0369999999999999</v>
      </c>
      <c r="G469" s="32">
        <v>6.1340000000000003</v>
      </c>
      <c r="H469" s="32">
        <v>91.525000000000006</v>
      </c>
      <c r="I469" s="32">
        <v>75.853999999999999</v>
      </c>
      <c r="J469" s="32">
        <v>9.173</v>
      </c>
      <c r="K469" s="32">
        <v>22.280999999999999</v>
      </c>
      <c r="L469" s="32">
        <v>424.935</v>
      </c>
    </row>
    <row r="470" spans="1:12" x14ac:dyDescent="0.25">
      <c r="A470" s="32" t="s">
        <v>252</v>
      </c>
      <c r="B470" s="32">
        <v>14.446</v>
      </c>
      <c r="C470" s="32">
        <v>36</v>
      </c>
      <c r="D470" s="32">
        <v>36</v>
      </c>
      <c r="E470" s="32">
        <v>148.62200000000001</v>
      </c>
      <c r="F470" s="32">
        <v>0.86399999999999999</v>
      </c>
      <c r="G470" s="32">
        <v>5.1120000000000001</v>
      </c>
      <c r="H470" s="32">
        <v>76.271000000000001</v>
      </c>
      <c r="I470" s="32">
        <v>63.210999999999999</v>
      </c>
      <c r="J470" s="32">
        <v>7.6440000000000001</v>
      </c>
      <c r="K470" s="32">
        <v>18.568000000000001</v>
      </c>
      <c r="L470" s="32">
        <v>380.52600000000001</v>
      </c>
    </row>
    <row r="471" spans="1:12" x14ac:dyDescent="0.25">
      <c r="A471" s="32" t="s">
        <v>253</v>
      </c>
      <c r="B471" s="32">
        <v>16.853999999999999</v>
      </c>
      <c r="C471" s="32">
        <v>42</v>
      </c>
      <c r="D471" s="32">
        <v>42</v>
      </c>
      <c r="E471" s="32">
        <v>127.39</v>
      </c>
      <c r="F471" s="32">
        <v>0.74099999999999999</v>
      </c>
      <c r="G471" s="32">
        <v>4.3810000000000002</v>
      </c>
      <c r="H471" s="32">
        <v>65.375</v>
      </c>
      <c r="I471" s="32">
        <v>54.180999999999997</v>
      </c>
      <c r="J471" s="32">
        <v>6.5519999999999996</v>
      </c>
      <c r="K471" s="32">
        <v>15.914999999999999</v>
      </c>
      <c r="L471" s="32">
        <v>352.92200000000003</v>
      </c>
    </row>
    <row r="472" spans="1:12" x14ac:dyDescent="0.25">
      <c r="A472" s="32" t="s">
        <v>254</v>
      </c>
      <c r="B472" s="32">
        <v>19.260999999999999</v>
      </c>
      <c r="C472" s="32">
        <v>48</v>
      </c>
      <c r="D472" s="32">
        <v>48</v>
      </c>
      <c r="E472" s="32">
        <v>111.467</v>
      </c>
      <c r="F472" s="32">
        <v>0.64800000000000002</v>
      </c>
      <c r="G472" s="32">
        <v>3.8340000000000001</v>
      </c>
      <c r="H472" s="32">
        <v>57.203000000000003</v>
      </c>
      <c r="I472" s="32">
        <v>47.408999999999999</v>
      </c>
      <c r="J472" s="32">
        <v>5.7329999999999997</v>
      </c>
      <c r="K472" s="32">
        <v>13.926</v>
      </c>
      <c r="L472" s="32">
        <v>335.822</v>
      </c>
    </row>
    <row r="473" spans="1:12" x14ac:dyDescent="0.25">
      <c r="A473" s="32" t="s">
        <v>255</v>
      </c>
      <c r="B473" s="32">
        <v>21.669</v>
      </c>
      <c r="C473" s="32">
        <v>54</v>
      </c>
      <c r="D473" s="32">
        <v>54</v>
      </c>
      <c r="E473" s="32">
        <v>99.081000000000003</v>
      </c>
      <c r="F473" s="32">
        <v>0.57599999999999996</v>
      </c>
      <c r="G473" s="32">
        <v>3.4079999999999999</v>
      </c>
      <c r="H473" s="32">
        <v>50.847000000000001</v>
      </c>
      <c r="I473" s="32">
        <v>42.140999999999998</v>
      </c>
      <c r="J473" s="32">
        <v>5.0960000000000001</v>
      </c>
      <c r="K473" s="32">
        <v>12.378</v>
      </c>
      <c r="L473" s="32">
        <v>325.72199999999998</v>
      </c>
    </row>
    <row r="474" spans="1:12" x14ac:dyDescent="0.25">
      <c r="A474" s="32" t="s">
        <v>235</v>
      </c>
      <c r="B474" s="32">
        <v>24.077000000000002</v>
      </c>
      <c r="C474" s="32">
        <v>60</v>
      </c>
      <c r="D474" s="32">
        <v>60</v>
      </c>
      <c r="E474" s="32">
        <v>89.173000000000002</v>
      </c>
      <c r="F474" s="32">
        <v>0.51800000000000002</v>
      </c>
      <c r="G474" s="32">
        <v>3.0670000000000002</v>
      </c>
      <c r="H474" s="32">
        <v>45.762999999999998</v>
      </c>
      <c r="I474" s="32">
        <v>37.927</v>
      </c>
      <c r="J474" s="32">
        <v>4.5860000000000003</v>
      </c>
      <c r="K474" s="32">
        <v>11.141</v>
      </c>
      <c r="L474" s="32">
        <v>320.52499999999998</v>
      </c>
    </row>
    <row r="475" spans="1:12" x14ac:dyDescent="0.25">
      <c r="A475" s="32" t="s">
        <v>236</v>
      </c>
      <c r="B475" s="32">
        <v>26.484000000000002</v>
      </c>
      <c r="C475" s="32">
        <v>66</v>
      </c>
      <c r="D475" s="32">
        <v>66</v>
      </c>
      <c r="E475" s="32">
        <v>81.066999999999993</v>
      </c>
      <c r="F475" s="32">
        <v>0.47099999999999997</v>
      </c>
      <c r="G475" s="32">
        <v>2.7879999999999998</v>
      </c>
      <c r="H475" s="32">
        <v>41.601999999999997</v>
      </c>
      <c r="I475" s="32">
        <v>34.478999999999999</v>
      </c>
      <c r="J475" s="32">
        <v>4.17</v>
      </c>
      <c r="K475" s="32">
        <v>10.128</v>
      </c>
      <c r="L475" s="32">
        <v>318.89100000000002</v>
      </c>
    </row>
    <row r="476" spans="1:12" x14ac:dyDescent="0.25">
      <c r="A476" s="32" t="s">
        <v>237</v>
      </c>
      <c r="B476" s="32">
        <v>28.891999999999999</v>
      </c>
      <c r="C476" s="32">
        <v>72</v>
      </c>
      <c r="D476" s="32">
        <v>72</v>
      </c>
      <c r="E476" s="32">
        <v>74.311000000000007</v>
      </c>
      <c r="F476" s="32">
        <v>0.432</v>
      </c>
      <c r="G476" s="32">
        <v>2.556</v>
      </c>
      <c r="H476" s="32">
        <v>38.136000000000003</v>
      </c>
      <c r="I476" s="32">
        <v>31.606000000000002</v>
      </c>
      <c r="J476" s="32">
        <v>3.8220000000000001</v>
      </c>
      <c r="K476" s="32">
        <v>9.2840000000000007</v>
      </c>
      <c r="L476" s="32">
        <v>319.93299999999999</v>
      </c>
    </row>
    <row r="477" spans="1:12" x14ac:dyDescent="0.25">
      <c r="A477" s="32" t="s">
        <v>238</v>
      </c>
      <c r="B477" s="32">
        <v>31.3</v>
      </c>
      <c r="C477" s="32">
        <v>78</v>
      </c>
      <c r="D477" s="32">
        <v>78</v>
      </c>
      <c r="E477" s="32">
        <v>68.594999999999999</v>
      </c>
      <c r="F477" s="32">
        <v>0.39900000000000002</v>
      </c>
      <c r="G477" s="32">
        <v>2.359</v>
      </c>
      <c r="H477" s="32">
        <v>35.201999999999998</v>
      </c>
      <c r="I477" s="32">
        <v>29.175000000000001</v>
      </c>
      <c r="J477" s="32">
        <v>3.528</v>
      </c>
      <c r="K477" s="32">
        <v>8.57</v>
      </c>
      <c r="L477" s="32">
        <v>323.02999999999997</v>
      </c>
    </row>
    <row r="478" spans="1:12" x14ac:dyDescent="0.25">
      <c r="A478" s="32" t="s">
        <v>239</v>
      </c>
      <c r="B478" s="32">
        <v>33.707999999999998</v>
      </c>
      <c r="C478" s="32">
        <v>84</v>
      </c>
      <c r="D478" s="32">
        <v>84</v>
      </c>
      <c r="E478" s="32">
        <v>63.695</v>
      </c>
      <c r="F478" s="32">
        <v>0.37</v>
      </c>
      <c r="G478" s="32">
        <v>2.1909999999999998</v>
      </c>
      <c r="H478" s="32">
        <v>32.688000000000002</v>
      </c>
      <c r="I478" s="32">
        <v>27.091000000000001</v>
      </c>
      <c r="J478" s="32">
        <v>3.2759999999999998</v>
      </c>
      <c r="K478" s="32">
        <v>7.9580000000000002</v>
      </c>
      <c r="L478" s="32">
        <v>327.74299999999999</v>
      </c>
    </row>
    <row r="479" spans="1:12" x14ac:dyDescent="0.25">
      <c r="A479" s="32" t="s">
        <v>240</v>
      </c>
      <c r="B479" s="32">
        <v>36.115000000000002</v>
      </c>
      <c r="C479" s="32">
        <v>90</v>
      </c>
      <c r="D479" s="32">
        <v>90</v>
      </c>
      <c r="E479" s="32">
        <v>59.448999999999998</v>
      </c>
      <c r="F479" s="32">
        <v>0.34599999999999997</v>
      </c>
      <c r="G479" s="32">
        <v>2.0449999999999999</v>
      </c>
      <c r="H479" s="32">
        <v>30.507999999999999</v>
      </c>
      <c r="I479" s="32">
        <v>25.285</v>
      </c>
      <c r="J479" s="32">
        <v>3.0579999999999998</v>
      </c>
      <c r="K479" s="32">
        <v>7.4269999999999996</v>
      </c>
      <c r="L479" s="32">
        <v>333.74799999999999</v>
      </c>
    </row>
    <row r="480" spans="1:12" x14ac:dyDescent="0.25">
      <c r="A480" s="32" t="s">
        <v>241</v>
      </c>
      <c r="B480" s="32">
        <v>38.523000000000003</v>
      </c>
      <c r="C480" s="32">
        <v>96</v>
      </c>
      <c r="D480" s="32">
        <v>96</v>
      </c>
      <c r="E480" s="32">
        <v>55.732999999999997</v>
      </c>
      <c r="F480" s="32">
        <v>0.32400000000000001</v>
      </c>
      <c r="G480" s="32">
        <v>1.917</v>
      </c>
      <c r="H480" s="32">
        <v>28.602</v>
      </c>
      <c r="I480" s="32">
        <v>23.704000000000001</v>
      </c>
      <c r="J480" s="32">
        <v>2.867</v>
      </c>
      <c r="K480" s="32">
        <v>6.9630000000000001</v>
      </c>
      <c r="L480" s="32">
        <v>340.803</v>
      </c>
    </row>
    <row r="481" spans="1:12" x14ac:dyDescent="0.25">
      <c r="A481" s="32" t="s">
        <v>242</v>
      </c>
      <c r="B481" s="32">
        <v>40.930999999999997</v>
      </c>
      <c r="C481" s="32">
        <v>102</v>
      </c>
      <c r="D481" s="32">
        <v>102</v>
      </c>
      <c r="E481" s="32">
        <v>52.454999999999998</v>
      </c>
      <c r="F481" s="32">
        <v>0.30499999999999999</v>
      </c>
      <c r="G481" s="32">
        <v>1.804</v>
      </c>
      <c r="H481" s="32">
        <v>26.919</v>
      </c>
      <c r="I481" s="32">
        <v>22.31</v>
      </c>
      <c r="J481" s="32">
        <v>2.698</v>
      </c>
      <c r="K481" s="32">
        <v>6.5529999999999999</v>
      </c>
      <c r="L481" s="32">
        <v>348.72399999999999</v>
      </c>
    </row>
    <row r="482" spans="1:12" x14ac:dyDescent="0.25">
      <c r="A482" s="32" t="s">
        <v>243</v>
      </c>
      <c r="B482" s="32">
        <v>43.338000000000001</v>
      </c>
      <c r="C482" s="32">
        <v>108</v>
      </c>
      <c r="D482" s="32">
        <v>108</v>
      </c>
      <c r="E482" s="32">
        <v>49.540999999999997</v>
      </c>
      <c r="F482" s="32">
        <v>0.28799999999999998</v>
      </c>
      <c r="G482" s="32">
        <v>1.704</v>
      </c>
      <c r="H482" s="32">
        <v>25.423999999999999</v>
      </c>
      <c r="I482" s="32">
        <v>21.07</v>
      </c>
      <c r="J482" s="32">
        <v>2.548</v>
      </c>
      <c r="K482" s="32">
        <v>6.1890000000000001</v>
      </c>
      <c r="L482" s="32">
        <v>357.36500000000001</v>
      </c>
    </row>
    <row r="483" spans="1:12" x14ac:dyDescent="0.25">
      <c r="A483" s="32" t="s">
        <v>244</v>
      </c>
      <c r="B483" s="32">
        <v>45.746000000000002</v>
      </c>
      <c r="C483" s="32">
        <v>114</v>
      </c>
      <c r="D483" s="32">
        <v>114</v>
      </c>
      <c r="E483" s="32">
        <v>46.933</v>
      </c>
      <c r="F483" s="32">
        <v>0.27300000000000002</v>
      </c>
      <c r="G483" s="32">
        <v>1.6140000000000001</v>
      </c>
      <c r="H483" s="32">
        <v>24.085999999999999</v>
      </c>
      <c r="I483" s="32">
        <v>19.962</v>
      </c>
      <c r="J483" s="32">
        <v>2.4140000000000001</v>
      </c>
      <c r="K483" s="32">
        <v>5.8630000000000004</v>
      </c>
      <c r="L483" s="32">
        <v>366.61399999999998</v>
      </c>
    </row>
    <row r="484" spans="1:12" x14ac:dyDescent="0.25">
      <c r="A484" s="32" t="s">
        <v>245</v>
      </c>
      <c r="B484" s="32">
        <v>48.154000000000003</v>
      </c>
      <c r="C484" s="32">
        <v>120</v>
      </c>
      <c r="D484" s="32">
        <v>120</v>
      </c>
      <c r="E484" s="32">
        <v>44.587000000000003</v>
      </c>
      <c r="F484" s="32">
        <v>0.25900000000000001</v>
      </c>
      <c r="G484" s="32">
        <v>1.5329999999999999</v>
      </c>
      <c r="H484" s="32">
        <v>22.881</v>
      </c>
      <c r="I484" s="32">
        <v>18.963000000000001</v>
      </c>
      <c r="J484" s="32">
        <v>2.2930000000000001</v>
      </c>
      <c r="K484" s="32">
        <v>5.57</v>
      </c>
      <c r="L484" s="32">
        <v>376.37700000000001</v>
      </c>
    </row>
    <row r="485" spans="1:12" x14ac:dyDescent="0.25">
      <c r="A485" s="32" t="s">
        <v>246</v>
      </c>
      <c r="B485" s="32">
        <v>52.969000000000001</v>
      </c>
      <c r="C485" s="32">
        <v>132</v>
      </c>
      <c r="D485" s="32">
        <v>132</v>
      </c>
      <c r="E485" s="32">
        <v>40.533000000000001</v>
      </c>
      <c r="F485" s="32">
        <v>0.23599999999999999</v>
      </c>
      <c r="G485" s="32">
        <v>1.3939999999999999</v>
      </c>
      <c r="H485" s="32">
        <v>20.800999999999998</v>
      </c>
      <c r="I485" s="32">
        <v>17.239000000000001</v>
      </c>
      <c r="J485" s="32">
        <v>2.085</v>
      </c>
      <c r="K485" s="32">
        <v>5.0640000000000001</v>
      </c>
      <c r="L485" s="32">
        <v>397.17200000000003</v>
      </c>
    </row>
    <row r="486" spans="1:12" x14ac:dyDescent="0.25">
      <c r="B486" s="40" t="s">
        <v>331</v>
      </c>
      <c r="C486" s="41"/>
      <c r="D486" s="41"/>
      <c r="E486" s="41"/>
      <c r="F486" s="41"/>
      <c r="G486" s="41"/>
      <c r="H486" s="41"/>
      <c r="I486" s="41"/>
      <c r="J486" s="41"/>
      <c r="K486" s="41"/>
      <c r="L486" s="41"/>
    </row>
    <row r="487" spans="1:12" x14ac:dyDescent="0.25">
      <c r="A487" s="32" t="s">
        <v>268</v>
      </c>
      <c r="B487" s="32">
        <v>2.4079999999999999</v>
      </c>
      <c r="C487" s="32">
        <v>7.2</v>
      </c>
      <c r="D487" s="32">
        <v>7.2</v>
      </c>
      <c r="E487" s="32">
        <v>1070.08</v>
      </c>
      <c r="F487" s="32">
        <v>5.1840000000000002</v>
      </c>
      <c r="G487" s="32">
        <v>30.67</v>
      </c>
      <c r="H487" s="32">
        <v>457.62700000000001</v>
      </c>
      <c r="I487" s="32">
        <v>379.26900000000001</v>
      </c>
      <c r="J487" s="32">
        <v>45.865000000000002</v>
      </c>
      <c r="K487" s="32">
        <v>111.40600000000001</v>
      </c>
      <c r="L487" s="32">
        <v>1959.6379999999999</v>
      </c>
    </row>
    <row r="488" spans="1:12" x14ac:dyDescent="0.25">
      <c r="A488" s="32" t="s">
        <v>269</v>
      </c>
      <c r="B488" s="32">
        <v>4.8150000000000004</v>
      </c>
      <c r="C488" s="32">
        <v>14.4</v>
      </c>
      <c r="D488" s="32">
        <v>14.4</v>
      </c>
      <c r="E488" s="32">
        <v>535.04</v>
      </c>
      <c r="F488" s="32">
        <v>2.5920000000000001</v>
      </c>
      <c r="G488" s="32">
        <v>15.335000000000001</v>
      </c>
      <c r="H488" s="32">
        <v>228.81399999999999</v>
      </c>
      <c r="I488" s="32">
        <v>189.63399999999999</v>
      </c>
      <c r="J488" s="32">
        <v>22.931999999999999</v>
      </c>
      <c r="K488" s="32">
        <v>55.703000000000003</v>
      </c>
      <c r="L488" s="32">
        <v>1005.03</v>
      </c>
    </row>
    <row r="489" spans="1:12" x14ac:dyDescent="0.25">
      <c r="A489" s="32" t="s">
        <v>270</v>
      </c>
      <c r="B489" s="32">
        <v>7.2229999999999999</v>
      </c>
      <c r="C489" s="32">
        <v>21.6</v>
      </c>
      <c r="D489" s="32">
        <v>21.6</v>
      </c>
      <c r="E489" s="32">
        <v>356.69299999999998</v>
      </c>
      <c r="F489" s="32">
        <v>1.728</v>
      </c>
      <c r="G489" s="32">
        <v>10.223000000000001</v>
      </c>
      <c r="H489" s="32">
        <v>152.542</v>
      </c>
      <c r="I489" s="32">
        <v>126.423</v>
      </c>
      <c r="J489" s="32">
        <v>15.288</v>
      </c>
      <c r="K489" s="32">
        <v>37.134999999999998</v>
      </c>
      <c r="L489" s="32">
        <v>698.03200000000004</v>
      </c>
    </row>
    <row r="490" spans="1:12" x14ac:dyDescent="0.25">
      <c r="A490" s="32" t="s">
        <v>271</v>
      </c>
      <c r="B490" s="32">
        <v>9.6310000000000002</v>
      </c>
      <c r="C490" s="32">
        <v>28.8</v>
      </c>
      <c r="D490" s="32">
        <v>28.8</v>
      </c>
      <c r="E490" s="32">
        <v>267.52</v>
      </c>
      <c r="F490" s="32">
        <v>1.296</v>
      </c>
      <c r="G490" s="32">
        <v>7.6669999999999998</v>
      </c>
      <c r="H490" s="32">
        <v>114.407</v>
      </c>
      <c r="I490" s="32">
        <v>94.816999999999993</v>
      </c>
      <c r="J490" s="32">
        <v>11.465999999999999</v>
      </c>
      <c r="K490" s="32">
        <v>27.850999999999999</v>
      </c>
      <c r="L490" s="32">
        <v>552.93799999999999</v>
      </c>
    </row>
    <row r="491" spans="1:12" x14ac:dyDescent="0.25">
      <c r="A491" s="32" t="s">
        <v>272</v>
      </c>
      <c r="B491" s="32">
        <v>12.038</v>
      </c>
      <c r="C491" s="32">
        <v>36</v>
      </c>
      <c r="D491" s="32">
        <v>36</v>
      </c>
      <c r="E491" s="32">
        <v>214.01599999999999</v>
      </c>
      <c r="F491" s="32">
        <v>1.0369999999999999</v>
      </c>
      <c r="G491" s="32">
        <v>6.1340000000000003</v>
      </c>
      <c r="H491" s="32">
        <v>91.525000000000006</v>
      </c>
      <c r="I491" s="32">
        <v>75.853999999999999</v>
      </c>
      <c r="J491" s="32">
        <v>9.173</v>
      </c>
      <c r="K491" s="32">
        <v>22.280999999999999</v>
      </c>
      <c r="L491" s="32">
        <v>472.60399999999998</v>
      </c>
    </row>
    <row r="492" spans="1:12" x14ac:dyDescent="0.25">
      <c r="A492" s="32" t="s">
        <v>273</v>
      </c>
      <c r="B492" s="32">
        <v>14.446</v>
      </c>
      <c r="C492" s="32">
        <v>43.2</v>
      </c>
      <c r="D492" s="32">
        <v>43.2</v>
      </c>
      <c r="E492" s="32">
        <v>178.34700000000001</v>
      </c>
      <c r="F492" s="32">
        <v>0.86399999999999999</v>
      </c>
      <c r="G492" s="32">
        <v>5.1120000000000001</v>
      </c>
      <c r="H492" s="32">
        <v>76.271000000000001</v>
      </c>
      <c r="I492" s="32">
        <v>63.210999999999999</v>
      </c>
      <c r="J492" s="32">
        <v>7.6440000000000001</v>
      </c>
      <c r="K492" s="32">
        <v>18.568000000000001</v>
      </c>
      <c r="L492" s="32">
        <v>424.65100000000001</v>
      </c>
    </row>
    <row r="493" spans="1:12" x14ac:dyDescent="0.25">
      <c r="A493" s="32" t="s">
        <v>274</v>
      </c>
      <c r="B493" s="32">
        <v>16.853999999999999</v>
      </c>
      <c r="C493" s="32">
        <v>50.4</v>
      </c>
      <c r="D493" s="32">
        <v>50.4</v>
      </c>
      <c r="E493" s="32">
        <v>152.869</v>
      </c>
      <c r="F493" s="32">
        <v>0.74099999999999999</v>
      </c>
      <c r="G493" s="32">
        <v>4.3810000000000002</v>
      </c>
      <c r="H493" s="32">
        <v>65.375</v>
      </c>
      <c r="I493" s="32">
        <v>54.180999999999997</v>
      </c>
      <c r="J493" s="32">
        <v>6.5519999999999996</v>
      </c>
      <c r="K493" s="32">
        <v>15.914999999999999</v>
      </c>
      <c r="L493" s="32">
        <v>395.20100000000002</v>
      </c>
    </row>
    <row r="494" spans="1:12" x14ac:dyDescent="0.25">
      <c r="A494" s="32" t="s">
        <v>275</v>
      </c>
      <c r="B494" s="32">
        <v>19.260999999999999</v>
      </c>
      <c r="C494" s="32">
        <v>57.6</v>
      </c>
      <c r="D494" s="32">
        <v>57.6</v>
      </c>
      <c r="E494" s="32">
        <v>133.76</v>
      </c>
      <c r="F494" s="32">
        <v>0.64800000000000002</v>
      </c>
      <c r="G494" s="32">
        <v>3.8340000000000001</v>
      </c>
      <c r="H494" s="32">
        <v>57.203000000000003</v>
      </c>
      <c r="I494" s="32">
        <v>47.408999999999999</v>
      </c>
      <c r="J494" s="32">
        <v>5.7329999999999997</v>
      </c>
      <c r="K494" s="32">
        <v>13.926</v>
      </c>
      <c r="L494" s="32">
        <v>377.315</v>
      </c>
    </row>
    <row r="495" spans="1:12" x14ac:dyDescent="0.25">
      <c r="A495" s="32" t="s">
        <v>276</v>
      </c>
      <c r="B495" s="32">
        <v>21.669</v>
      </c>
      <c r="C495" s="32">
        <v>64.8</v>
      </c>
      <c r="D495" s="32">
        <v>64.8</v>
      </c>
      <c r="E495" s="32">
        <v>118.898</v>
      </c>
      <c r="F495" s="32">
        <v>0.57599999999999996</v>
      </c>
      <c r="G495" s="32">
        <v>3.4079999999999999</v>
      </c>
      <c r="H495" s="32">
        <v>50.847000000000001</v>
      </c>
      <c r="I495" s="32">
        <v>42.140999999999998</v>
      </c>
      <c r="J495" s="32">
        <v>5.0960000000000001</v>
      </c>
      <c r="K495" s="32">
        <v>12.378</v>
      </c>
      <c r="L495" s="32">
        <v>367.13900000000001</v>
      </c>
    </row>
    <row r="496" spans="1:12" x14ac:dyDescent="0.25">
      <c r="A496" s="32" t="s">
        <v>256</v>
      </c>
      <c r="B496" s="32">
        <v>24.077000000000002</v>
      </c>
      <c r="C496" s="32">
        <v>72</v>
      </c>
      <c r="D496" s="32">
        <v>72</v>
      </c>
      <c r="E496" s="32">
        <v>107.008</v>
      </c>
      <c r="F496" s="32">
        <v>0.51800000000000002</v>
      </c>
      <c r="G496" s="32">
        <v>3.0670000000000002</v>
      </c>
      <c r="H496" s="32">
        <v>45.762999999999998</v>
      </c>
      <c r="I496" s="32">
        <v>37.927</v>
      </c>
      <c r="J496" s="32">
        <v>4.5860000000000003</v>
      </c>
      <c r="K496" s="32">
        <v>11.141</v>
      </c>
      <c r="L496" s="32">
        <v>362.36</v>
      </c>
    </row>
    <row r="497" spans="1:12" x14ac:dyDescent="0.25">
      <c r="A497" s="32" t="s">
        <v>257</v>
      </c>
      <c r="B497" s="32">
        <v>26.484000000000002</v>
      </c>
      <c r="C497" s="32">
        <v>79.2</v>
      </c>
      <c r="D497" s="32">
        <v>79.2</v>
      </c>
      <c r="E497" s="32">
        <v>97.28</v>
      </c>
      <c r="F497" s="32">
        <v>0.47099999999999997</v>
      </c>
      <c r="G497" s="32">
        <v>2.7879999999999998</v>
      </c>
      <c r="H497" s="32">
        <v>41.601999999999997</v>
      </c>
      <c r="I497" s="32">
        <v>34.478999999999999</v>
      </c>
      <c r="J497" s="32">
        <v>4.17</v>
      </c>
      <c r="K497" s="32">
        <v>10.128</v>
      </c>
      <c r="L497" s="32">
        <v>361.50400000000002</v>
      </c>
    </row>
    <row r="498" spans="1:12" x14ac:dyDescent="0.25">
      <c r="A498" s="32" t="s">
        <v>258</v>
      </c>
      <c r="B498" s="32">
        <v>28.891999999999999</v>
      </c>
      <c r="C498" s="32">
        <v>86.4</v>
      </c>
      <c r="D498" s="32">
        <v>86.4</v>
      </c>
      <c r="E498" s="32">
        <v>89.173000000000002</v>
      </c>
      <c r="F498" s="32">
        <v>0.432</v>
      </c>
      <c r="G498" s="32">
        <v>2.556</v>
      </c>
      <c r="H498" s="32">
        <v>38.136000000000003</v>
      </c>
      <c r="I498" s="32">
        <v>31.606000000000002</v>
      </c>
      <c r="J498" s="32">
        <v>3.8220000000000001</v>
      </c>
      <c r="K498" s="32">
        <v>9.2840000000000007</v>
      </c>
      <c r="L498" s="32">
        <v>363.59500000000003</v>
      </c>
    </row>
    <row r="499" spans="1:12" x14ac:dyDescent="0.25">
      <c r="A499" s="32" t="s">
        <v>259</v>
      </c>
      <c r="B499" s="32">
        <v>31.3</v>
      </c>
      <c r="C499" s="32">
        <v>93.6</v>
      </c>
      <c r="D499" s="32">
        <v>93.6</v>
      </c>
      <c r="E499" s="32">
        <v>82.313999999999993</v>
      </c>
      <c r="F499" s="32">
        <v>0.39900000000000002</v>
      </c>
      <c r="G499" s="32">
        <v>2.359</v>
      </c>
      <c r="H499" s="32">
        <v>35.201999999999998</v>
      </c>
      <c r="I499" s="32">
        <v>29.175000000000001</v>
      </c>
      <c r="J499" s="32">
        <v>3.528</v>
      </c>
      <c r="K499" s="32">
        <v>8.57</v>
      </c>
      <c r="L499" s="32">
        <v>367.94900000000001</v>
      </c>
    </row>
    <row r="500" spans="1:12" x14ac:dyDescent="0.25">
      <c r="A500" s="32" t="s">
        <v>260</v>
      </c>
      <c r="B500" s="32">
        <v>33.707999999999998</v>
      </c>
      <c r="C500" s="32">
        <v>100.8</v>
      </c>
      <c r="D500" s="32">
        <v>100.8</v>
      </c>
      <c r="E500" s="32">
        <v>76.433999999999997</v>
      </c>
      <c r="F500" s="32">
        <v>0.37</v>
      </c>
      <c r="G500" s="32">
        <v>2.1909999999999998</v>
      </c>
      <c r="H500" s="32">
        <v>32.688000000000002</v>
      </c>
      <c r="I500" s="32">
        <v>27.091000000000001</v>
      </c>
      <c r="J500" s="32">
        <v>3.2759999999999998</v>
      </c>
      <c r="K500" s="32">
        <v>7.9580000000000002</v>
      </c>
      <c r="L500" s="32">
        <v>374.08199999999999</v>
      </c>
    </row>
    <row r="501" spans="1:12" x14ac:dyDescent="0.25">
      <c r="A501" s="32" t="s">
        <v>261</v>
      </c>
      <c r="B501" s="32">
        <v>36.115000000000002</v>
      </c>
      <c r="C501" s="32">
        <v>108</v>
      </c>
      <c r="D501" s="32">
        <v>108</v>
      </c>
      <c r="E501" s="32">
        <v>71.338999999999999</v>
      </c>
      <c r="F501" s="32">
        <v>0.34599999999999997</v>
      </c>
      <c r="G501" s="32">
        <v>2.0449999999999999</v>
      </c>
      <c r="H501" s="32">
        <v>30.507999999999999</v>
      </c>
      <c r="I501" s="32">
        <v>25.285</v>
      </c>
      <c r="J501" s="32">
        <v>3.0579999999999998</v>
      </c>
      <c r="K501" s="32">
        <v>7.4269999999999996</v>
      </c>
      <c r="L501" s="32">
        <v>381.63799999999998</v>
      </c>
    </row>
    <row r="502" spans="1:12" x14ac:dyDescent="0.25">
      <c r="A502" s="32" t="s">
        <v>262</v>
      </c>
      <c r="B502" s="32">
        <v>38.523000000000003</v>
      </c>
      <c r="C502" s="32">
        <v>115.2</v>
      </c>
      <c r="D502" s="32">
        <v>115.2</v>
      </c>
      <c r="E502" s="32">
        <v>66.88</v>
      </c>
      <c r="F502" s="32">
        <v>0.32400000000000001</v>
      </c>
      <c r="G502" s="32">
        <v>1.917</v>
      </c>
      <c r="H502" s="32">
        <v>28.602</v>
      </c>
      <c r="I502" s="32">
        <v>23.704000000000001</v>
      </c>
      <c r="J502" s="32">
        <v>2.867</v>
      </c>
      <c r="K502" s="32">
        <v>6.9630000000000001</v>
      </c>
      <c r="L502" s="32">
        <v>390.35</v>
      </c>
    </row>
    <row r="503" spans="1:12" x14ac:dyDescent="0.25">
      <c r="A503" s="32" t="s">
        <v>263</v>
      </c>
      <c r="B503" s="32">
        <v>40.930999999999997</v>
      </c>
      <c r="C503" s="32">
        <v>122.4</v>
      </c>
      <c r="D503" s="32">
        <v>122.4</v>
      </c>
      <c r="E503" s="32">
        <v>62.945999999999998</v>
      </c>
      <c r="F503" s="32">
        <v>0.30499999999999999</v>
      </c>
      <c r="G503" s="32">
        <v>1.804</v>
      </c>
      <c r="H503" s="32">
        <v>26.919</v>
      </c>
      <c r="I503" s="32">
        <v>22.31</v>
      </c>
      <c r="J503" s="32">
        <v>2.698</v>
      </c>
      <c r="K503" s="32">
        <v>6.5529999999999999</v>
      </c>
      <c r="L503" s="32">
        <v>400.01499999999999</v>
      </c>
    </row>
    <row r="504" spans="1:12" x14ac:dyDescent="0.25">
      <c r="A504" s="32" t="s">
        <v>264</v>
      </c>
      <c r="B504" s="32">
        <v>43.338000000000001</v>
      </c>
      <c r="C504" s="32">
        <v>129.6</v>
      </c>
      <c r="D504" s="32">
        <v>129.6</v>
      </c>
      <c r="E504" s="32">
        <v>59.448999999999998</v>
      </c>
      <c r="F504" s="32">
        <v>0.28799999999999998</v>
      </c>
      <c r="G504" s="32">
        <v>1.704</v>
      </c>
      <c r="H504" s="32">
        <v>25.423999999999999</v>
      </c>
      <c r="I504" s="32">
        <v>21.07</v>
      </c>
      <c r="J504" s="32">
        <v>2.548</v>
      </c>
      <c r="K504" s="32">
        <v>6.1890000000000001</v>
      </c>
      <c r="L504" s="32">
        <v>410.47300000000001</v>
      </c>
    </row>
    <row r="505" spans="1:12" x14ac:dyDescent="0.25">
      <c r="A505" s="32" t="s">
        <v>265</v>
      </c>
      <c r="B505" s="32">
        <v>45.746000000000002</v>
      </c>
      <c r="C505" s="32">
        <v>136.80000000000001</v>
      </c>
      <c r="D505" s="32">
        <v>136.80000000000001</v>
      </c>
      <c r="E505" s="32">
        <v>56.32</v>
      </c>
      <c r="F505" s="32">
        <v>0.27300000000000002</v>
      </c>
      <c r="G505" s="32">
        <v>1.6140000000000001</v>
      </c>
      <c r="H505" s="32">
        <v>24.085999999999999</v>
      </c>
      <c r="I505" s="32">
        <v>19.962</v>
      </c>
      <c r="J505" s="32">
        <v>2.4140000000000001</v>
      </c>
      <c r="K505" s="32">
        <v>5.8630000000000004</v>
      </c>
      <c r="L505" s="32">
        <v>421.601</v>
      </c>
    </row>
    <row r="506" spans="1:12" x14ac:dyDescent="0.25">
      <c r="A506" s="32" t="s">
        <v>266</v>
      </c>
      <c r="B506" s="32">
        <v>48.154000000000003</v>
      </c>
      <c r="C506" s="32">
        <v>144</v>
      </c>
      <c r="D506" s="32">
        <v>144</v>
      </c>
      <c r="E506" s="32">
        <v>53.503999999999998</v>
      </c>
      <c r="F506" s="32">
        <v>0.25900000000000001</v>
      </c>
      <c r="G506" s="32">
        <v>1.5329999999999999</v>
      </c>
      <c r="H506" s="32">
        <v>22.881</v>
      </c>
      <c r="I506" s="32">
        <v>18.963000000000001</v>
      </c>
      <c r="J506" s="32">
        <v>2.2930000000000001</v>
      </c>
      <c r="K506" s="32">
        <v>5.57</v>
      </c>
      <c r="L506" s="32">
        <v>433.29399999999998</v>
      </c>
    </row>
    <row r="507" spans="1:12" x14ac:dyDescent="0.25">
      <c r="A507" s="32" t="s">
        <v>267</v>
      </c>
      <c r="B507" s="32">
        <v>52.969000000000001</v>
      </c>
      <c r="C507" s="32">
        <v>158.4</v>
      </c>
      <c r="D507" s="32">
        <v>158.4</v>
      </c>
      <c r="E507" s="32">
        <v>48.64</v>
      </c>
      <c r="F507" s="32">
        <v>0.23599999999999999</v>
      </c>
      <c r="G507" s="32">
        <v>1.3939999999999999</v>
      </c>
      <c r="H507" s="32">
        <v>20.800999999999998</v>
      </c>
      <c r="I507" s="32">
        <v>17.239000000000001</v>
      </c>
      <c r="J507" s="32">
        <v>2.085</v>
      </c>
      <c r="K507" s="32">
        <v>5.0640000000000001</v>
      </c>
      <c r="L507" s="32">
        <v>458.07900000000001</v>
      </c>
    </row>
    <row r="508" spans="1:12" x14ac:dyDescent="0.25">
      <c r="B508" s="40" t="s">
        <v>332</v>
      </c>
      <c r="C508" s="41"/>
      <c r="D508" s="41"/>
      <c r="E508" s="41"/>
      <c r="F508" s="41"/>
      <c r="G508" s="41"/>
      <c r="H508" s="41"/>
      <c r="I508" s="41"/>
      <c r="J508" s="41"/>
      <c r="K508" s="41"/>
      <c r="L508" s="41"/>
    </row>
    <row r="509" spans="1:12" x14ac:dyDescent="0.25">
      <c r="A509" s="32" t="s">
        <v>289</v>
      </c>
      <c r="B509" s="32">
        <v>2.4079999999999999</v>
      </c>
      <c r="C509" s="32">
        <v>7.68</v>
      </c>
      <c r="D509" s="32">
        <v>7.68</v>
      </c>
      <c r="E509" s="32">
        <v>1141.4190000000001</v>
      </c>
      <c r="F509" s="32">
        <v>5.1840000000000002</v>
      </c>
      <c r="G509" s="32">
        <v>30.67</v>
      </c>
      <c r="H509" s="32">
        <v>457.62700000000001</v>
      </c>
      <c r="I509" s="32">
        <v>379.26900000000001</v>
      </c>
      <c r="J509" s="32">
        <v>45.865000000000002</v>
      </c>
      <c r="K509" s="32">
        <v>111.40600000000001</v>
      </c>
      <c r="L509" s="32">
        <v>2031.9369999999999</v>
      </c>
    </row>
    <row r="510" spans="1:12" x14ac:dyDescent="0.25">
      <c r="A510" s="32" t="s">
        <v>290</v>
      </c>
      <c r="B510" s="32">
        <v>4.8150000000000004</v>
      </c>
      <c r="C510" s="32">
        <v>15.36</v>
      </c>
      <c r="D510" s="32">
        <v>15.36</v>
      </c>
      <c r="E510" s="32">
        <v>570.70899999999995</v>
      </c>
      <c r="F510" s="32">
        <v>2.5920000000000001</v>
      </c>
      <c r="G510" s="32">
        <v>15.335000000000001</v>
      </c>
      <c r="H510" s="32">
        <v>228.81399999999999</v>
      </c>
      <c r="I510" s="32">
        <v>189.63399999999999</v>
      </c>
      <c r="J510" s="32">
        <v>22.931999999999999</v>
      </c>
      <c r="K510" s="32">
        <v>55.703000000000003</v>
      </c>
      <c r="L510" s="32">
        <v>1042.6189999999999</v>
      </c>
    </row>
    <row r="511" spans="1:12" x14ac:dyDescent="0.25">
      <c r="A511" s="32" t="s">
        <v>291</v>
      </c>
      <c r="B511" s="32">
        <v>7.2229999999999999</v>
      </c>
      <c r="C511" s="32">
        <v>23.04</v>
      </c>
      <c r="D511" s="32">
        <v>23.04</v>
      </c>
      <c r="E511" s="32">
        <v>380.47300000000001</v>
      </c>
      <c r="F511" s="32">
        <v>1.728</v>
      </c>
      <c r="G511" s="32">
        <v>10.223000000000001</v>
      </c>
      <c r="H511" s="32">
        <v>152.542</v>
      </c>
      <c r="I511" s="32">
        <v>126.423</v>
      </c>
      <c r="J511" s="32">
        <v>15.288</v>
      </c>
      <c r="K511" s="32">
        <v>37.134999999999998</v>
      </c>
      <c r="L511" s="32">
        <v>724.69200000000001</v>
      </c>
    </row>
    <row r="512" spans="1:12" x14ac:dyDescent="0.25">
      <c r="A512" s="32" t="s">
        <v>292</v>
      </c>
      <c r="B512" s="32">
        <v>9.6310000000000002</v>
      </c>
      <c r="C512" s="32">
        <v>30.72</v>
      </c>
      <c r="D512" s="32">
        <v>30.72</v>
      </c>
      <c r="E512" s="32">
        <v>285.35500000000002</v>
      </c>
      <c r="F512" s="32">
        <v>1.296</v>
      </c>
      <c r="G512" s="32">
        <v>7.6669999999999998</v>
      </c>
      <c r="H512" s="32">
        <v>114.407</v>
      </c>
      <c r="I512" s="32">
        <v>94.816999999999993</v>
      </c>
      <c r="J512" s="32">
        <v>11.465999999999999</v>
      </c>
      <c r="K512" s="32">
        <v>27.850999999999999</v>
      </c>
      <c r="L512" s="32">
        <v>574.61300000000006</v>
      </c>
    </row>
    <row r="513" spans="1:12" x14ac:dyDescent="0.25">
      <c r="A513" s="32" t="s">
        <v>293</v>
      </c>
      <c r="B513" s="32">
        <v>12.038</v>
      </c>
      <c r="C513" s="32">
        <v>38.4</v>
      </c>
      <c r="D513" s="32">
        <v>38.4</v>
      </c>
      <c r="E513" s="32">
        <v>228.28399999999999</v>
      </c>
      <c r="F513" s="32">
        <v>1.0369999999999999</v>
      </c>
      <c r="G513" s="32">
        <v>6.1340000000000003</v>
      </c>
      <c r="H513" s="32">
        <v>91.525000000000006</v>
      </c>
      <c r="I513" s="32">
        <v>75.853999999999999</v>
      </c>
      <c r="J513" s="32">
        <v>9.173</v>
      </c>
      <c r="K513" s="32">
        <v>22.280999999999999</v>
      </c>
      <c r="L513" s="32">
        <v>491.67200000000003</v>
      </c>
    </row>
    <row r="514" spans="1:12" x14ac:dyDescent="0.25">
      <c r="A514" s="32" t="s">
        <v>294</v>
      </c>
      <c r="B514" s="32">
        <v>14.446</v>
      </c>
      <c r="C514" s="32">
        <v>46.08</v>
      </c>
      <c r="D514" s="32">
        <v>46.08</v>
      </c>
      <c r="E514" s="32">
        <v>190.23599999999999</v>
      </c>
      <c r="F514" s="32">
        <v>0.86399999999999999</v>
      </c>
      <c r="G514" s="32">
        <v>5.1120000000000001</v>
      </c>
      <c r="H514" s="32">
        <v>76.271000000000001</v>
      </c>
      <c r="I514" s="32">
        <v>63.210999999999999</v>
      </c>
      <c r="J514" s="32">
        <v>7.6440000000000001</v>
      </c>
      <c r="K514" s="32">
        <v>18.568000000000001</v>
      </c>
      <c r="L514" s="32">
        <v>442.3</v>
      </c>
    </row>
    <row r="515" spans="1:12" x14ac:dyDescent="0.25">
      <c r="A515" s="32" t="s">
        <v>295</v>
      </c>
      <c r="B515" s="32">
        <v>16.853999999999999</v>
      </c>
      <c r="C515" s="32">
        <v>53.76</v>
      </c>
      <c r="D515" s="32">
        <v>53.76</v>
      </c>
      <c r="E515" s="32">
        <v>163.06</v>
      </c>
      <c r="F515" s="32">
        <v>0.74099999999999999</v>
      </c>
      <c r="G515" s="32">
        <v>4.3810000000000002</v>
      </c>
      <c r="H515" s="32">
        <v>65.375</v>
      </c>
      <c r="I515" s="32">
        <v>54.180999999999997</v>
      </c>
      <c r="J515" s="32">
        <v>6.5519999999999996</v>
      </c>
      <c r="K515" s="32">
        <v>15.914999999999999</v>
      </c>
      <c r="L515" s="32">
        <v>412.11200000000002</v>
      </c>
    </row>
    <row r="516" spans="1:12" x14ac:dyDescent="0.25">
      <c r="A516" s="32" t="s">
        <v>296</v>
      </c>
      <c r="B516" s="32">
        <v>19.260999999999999</v>
      </c>
      <c r="C516" s="32">
        <v>61.44</v>
      </c>
      <c r="D516" s="32">
        <v>61.44</v>
      </c>
      <c r="E516" s="32">
        <v>142.67699999999999</v>
      </c>
      <c r="F516" s="32">
        <v>0.64800000000000002</v>
      </c>
      <c r="G516" s="32">
        <v>3.8340000000000001</v>
      </c>
      <c r="H516" s="32">
        <v>57.203000000000003</v>
      </c>
      <c r="I516" s="32">
        <v>47.408999999999999</v>
      </c>
      <c r="J516" s="32">
        <v>5.7329999999999997</v>
      </c>
      <c r="K516" s="32">
        <v>13.926</v>
      </c>
      <c r="L516" s="32">
        <v>393.91199999999998</v>
      </c>
    </row>
    <row r="517" spans="1:12" x14ac:dyDescent="0.25">
      <c r="A517" s="32" t="s">
        <v>297</v>
      </c>
      <c r="B517" s="32">
        <v>21.669</v>
      </c>
      <c r="C517" s="32">
        <v>69.12</v>
      </c>
      <c r="D517" s="32">
        <v>69.12</v>
      </c>
      <c r="E517" s="32">
        <v>126.824</v>
      </c>
      <c r="F517" s="32">
        <v>0.57599999999999996</v>
      </c>
      <c r="G517" s="32">
        <v>3.4079999999999999</v>
      </c>
      <c r="H517" s="32">
        <v>50.847000000000001</v>
      </c>
      <c r="I517" s="32">
        <v>42.140999999999998</v>
      </c>
      <c r="J517" s="32">
        <v>5.0960000000000001</v>
      </c>
      <c r="K517" s="32">
        <v>12.378</v>
      </c>
      <c r="L517" s="32">
        <v>383.70499999999998</v>
      </c>
    </row>
    <row r="518" spans="1:12" x14ac:dyDescent="0.25">
      <c r="A518" s="32" t="s">
        <v>277</v>
      </c>
      <c r="B518" s="32">
        <v>24.077000000000002</v>
      </c>
      <c r="C518" s="32">
        <v>76.8</v>
      </c>
      <c r="D518" s="32">
        <v>76.8</v>
      </c>
      <c r="E518" s="32">
        <v>114.142</v>
      </c>
      <c r="F518" s="32">
        <v>0.51800000000000002</v>
      </c>
      <c r="G518" s="32">
        <v>3.0670000000000002</v>
      </c>
      <c r="H518" s="32">
        <v>45.762999999999998</v>
      </c>
      <c r="I518" s="32">
        <v>37.927</v>
      </c>
      <c r="J518" s="32">
        <v>4.5860000000000003</v>
      </c>
      <c r="K518" s="32">
        <v>11.141</v>
      </c>
      <c r="L518" s="32">
        <v>379.09399999999999</v>
      </c>
    </row>
    <row r="519" spans="1:12" x14ac:dyDescent="0.25">
      <c r="A519" s="32" t="s">
        <v>278</v>
      </c>
      <c r="B519" s="32">
        <v>26.484000000000002</v>
      </c>
      <c r="C519" s="32">
        <v>84.48</v>
      </c>
      <c r="D519" s="32">
        <v>84.48</v>
      </c>
      <c r="E519" s="32">
        <v>103.765</v>
      </c>
      <c r="F519" s="32">
        <v>0.47099999999999997</v>
      </c>
      <c r="G519" s="32">
        <v>2.7879999999999998</v>
      </c>
      <c r="H519" s="32">
        <v>41.601999999999997</v>
      </c>
      <c r="I519" s="32">
        <v>34.478999999999999</v>
      </c>
      <c r="J519" s="32">
        <v>4.17</v>
      </c>
      <c r="K519" s="32">
        <v>10.128</v>
      </c>
      <c r="L519" s="32">
        <v>378.54899999999998</v>
      </c>
    </row>
    <row r="520" spans="1:12" x14ac:dyDescent="0.25">
      <c r="A520" s="32" t="s">
        <v>279</v>
      </c>
      <c r="B520" s="32">
        <v>28.891999999999999</v>
      </c>
      <c r="C520" s="32">
        <v>92.16</v>
      </c>
      <c r="D520" s="32">
        <v>92.16</v>
      </c>
      <c r="E520" s="32">
        <v>95.117999999999995</v>
      </c>
      <c r="F520" s="32">
        <v>0.432</v>
      </c>
      <c r="G520" s="32">
        <v>2.556</v>
      </c>
      <c r="H520" s="32">
        <v>38.136000000000003</v>
      </c>
      <c r="I520" s="32">
        <v>31.606000000000002</v>
      </c>
      <c r="J520" s="32">
        <v>3.8220000000000001</v>
      </c>
      <c r="K520" s="32">
        <v>9.2840000000000007</v>
      </c>
      <c r="L520" s="32">
        <v>381.06</v>
      </c>
    </row>
    <row r="521" spans="1:12" x14ac:dyDescent="0.25">
      <c r="A521" s="32" t="s">
        <v>280</v>
      </c>
      <c r="B521" s="32">
        <v>31.3</v>
      </c>
      <c r="C521" s="32">
        <v>99.84</v>
      </c>
      <c r="D521" s="32">
        <v>99.84</v>
      </c>
      <c r="E521" s="32">
        <v>87.801000000000002</v>
      </c>
      <c r="F521" s="32">
        <v>0.39900000000000002</v>
      </c>
      <c r="G521" s="32">
        <v>2.359</v>
      </c>
      <c r="H521" s="32">
        <v>35.201999999999998</v>
      </c>
      <c r="I521" s="32">
        <v>29.175000000000001</v>
      </c>
      <c r="J521" s="32">
        <v>3.528</v>
      </c>
      <c r="K521" s="32">
        <v>8.57</v>
      </c>
      <c r="L521" s="32">
        <v>385.916</v>
      </c>
    </row>
    <row r="522" spans="1:12" x14ac:dyDescent="0.25">
      <c r="A522" s="32" t="s">
        <v>281</v>
      </c>
      <c r="B522" s="32">
        <v>33.707999999999998</v>
      </c>
      <c r="C522" s="32">
        <v>107.52</v>
      </c>
      <c r="D522" s="32">
        <v>107.52</v>
      </c>
      <c r="E522" s="32">
        <v>81.53</v>
      </c>
      <c r="F522" s="32">
        <v>0.37</v>
      </c>
      <c r="G522" s="32">
        <v>2.1909999999999998</v>
      </c>
      <c r="H522" s="32">
        <v>32.688000000000002</v>
      </c>
      <c r="I522" s="32">
        <v>27.091000000000001</v>
      </c>
      <c r="J522" s="32">
        <v>3.2759999999999998</v>
      </c>
      <c r="K522" s="32">
        <v>7.9580000000000002</v>
      </c>
      <c r="L522" s="32">
        <v>392.61799999999999</v>
      </c>
    </row>
    <row r="523" spans="1:12" x14ac:dyDescent="0.25">
      <c r="A523" s="32" t="s">
        <v>282</v>
      </c>
      <c r="B523" s="32">
        <v>36.115000000000002</v>
      </c>
      <c r="C523" s="32">
        <v>115.2</v>
      </c>
      <c r="D523" s="32">
        <v>115.2</v>
      </c>
      <c r="E523" s="32">
        <v>76.094999999999999</v>
      </c>
      <c r="F523" s="32">
        <v>0.34599999999999997</v>
      </c>
      <c r="G523" s="32">
        <v>2.0449999999999999</v>
      </c>
      <c r="H523" s="32">
        <v>30.507999999999999</v>
      </c>
      <c r="I523" s="32">
        <v>25.285</v>
      </c>
      <c r="J523" s="32">
        <v>3.0579999999999998</v>
      </c>
      <c r="K523" s="32">
        <v>7.4269999999999996</v>
      </c>
      <c r="L523" s="32">
        <v>400.79399999999998</v>
      </c>
    </row>
    <row r="524" spans="1:12" x14ac:dyDescent="0.25">
      <c r="A524" s="32" t="s">
        <v>283</v>
      </c>
      <c r="B524" s="32">
        <v>38.523000000000003</v>
      </c>
      <c r="C524" s="32">
        <v>122.88</v>
      </c>
      <c r="D524" s="32">
        <v>122.88</v>
      </c>
      <c r="E524" s="32">
        <v>71.338999999999999</v>
      </c>
      <c r="F524" s="32">
        <v>0.32400000000000001</v>
      </c>
      <c r="G524" s="32">
        <v>1.917</v>
      </c>
      <c r="H524" s="32">
        <v>28.602</v>
      </c>
      <c r="I524" s="32">
        <v>23.704000000000001</v>
      </c>
      <c r="J524" s="32">
        <v>2.867</v>
      </c>
      <c r="K524" s="32">
        <v>6.9630000000000001</v>
      </c>
      <c r="L524" s="32">
        <v>410.16899999999998</v>
      </c>
    </row>
    <row r="525" spans="1:12" x14ac:dyDescent="0.25">
      <c r="A525" s="32" t="s">
        <v>284</v>
      </c>
      <c r="B525" s="32">
        <v>40.930999999999997</v>
      </c>
      <c r="C525" s="32">
        <v>130.56</v>
      </c>
      <c r="D525" s="32">
        <v>130.56</v>
      </c>
      <c r="E525" s="32">
        <v>67.141999999999996</v>
      </c>
      <c r="F525" s="32">
        <v>0.30499999999999999</v>
      </c>
      <c r="G525" s="32">
        <v>1.804</v>
      </c>
      <c r="H525" s="32">
        <v>26.919</v>
      </c>
      <c r="I525" s="32">
        <v>22.31</v>
      </c>
      <c r="J525" s="32">
        <v>2.698</v>
      </c>
      <c r="K525" s="32">
        <v>6.5529999999999999</v>
      </c>
      <c r="L525" s="32">
        <v>420.53100000000001</v>
      </c>
    </row>
    <row r="526" spans="1:12" x14ac:dyDescent="0.25">
      <c r="A526" s="32" t="s">
        <v>285</v>
      </c>
      <c r="B526" s="32">
        <v>43.338000000000001</v>
      </c>
      <c r="C526" s="32">
        <v>138.24</v>
      </c>
      <c r="D526" s="32">
        <v>138.24</v>
      </c>
      <c r="E526" s="32">
        <v>63.411999999999999</v>
      </c>
      <c r="F526" s="32">
        <v>0.28799999999999998</v>
      </c>
      <c r="G526" s="32">
        <v>1.704</v>
      </c>
      <c r="H526" s="32">
        <v>25.423999999999999</v>
      </c>
      <c r="I526" s="32">
        <v>21.07</v>
      </c>
      <c r="J526" s="32">
        <v>2.548</v>
      </c>
      <c r="K526" s="32">
        <v>6.1890000000000001</v>
      </c>
      <c r="L526" s="32">
        <v>431.71600000000001</v>
      </c>
    </row>
    <row r="527" spans="1:12" x14ac:dyDescent="0.25">
      <c r="A527" s="32" t="s">
        <v>286</v>
      </c>
      <c r="B527" s="32">
        <v>45.746000000000002</v>
      </c>
      <c r="C527" s="32">
        <v>145.91999999999999</v>
      </c>
      <c r="D527" s="32">
        <v>145.91999999999999</v>
      </c>
      <c r="E527" s="32">
        <v>60.075000000000003</v>
      </c>
      <c r="F527" s="32">
        <v>0.27300000000000002</v>
      </c>
      <c r="G527" s="32">
        <v>1.6140000000000001</v>
      </c>
      <c r="H527" s="32">
        <v>24.085999999999999</v>
      </c>
      <c r="I527" s="32">
        <v>19.962</v>
      </c>
      <c r="J527" s="32">
        <v>2.4140000000000001</v>
      </c>
      <c r="K527" s="32">
        <v>5.8630000000000004</v>
      </c>
      <c r="L527" s="32">
        <v>443.596</v>
      </c>
    </row>
    <row r="528" spans="1:12" x14ac:dyDescent="0.25">
      <c r="A528" s="32" t="s">
        <v>287</v>
      </c>
      <c r="B528" s="32">
        <v>48.154000000000003</v>
      </c>
      <c r="C528" s="32">
        <v>153.6</v>
      </c>
      <c r="D528" s="32">
        <v>153.6</v>
      </c>
      <c r="E528" s="32">
        <v>57.070999999999998</v>
      </c>
      <c r="F528" s="32">
        <v>0.25900000000000001</v>
      </c>
      <c r="G528" s="32">
        <v>1.5329999999999999</v>
      </c>
      <c r="H528" s="32">
        <v>22.881</v>
      </c>
      <c r="I528" s="32">
        <v>18.963000000000001</v>
      </c>
      <c r="J528" s="32">
        <v>2.2930000000000001</v>
      </c>
      <c r="K528" s="32">
        <v>5.57</v>
      </c>
      <c r="L528" s="32">
        <v>456.06099999999998</v>
      </c>
    </row>
    <row r="529" spans="1:12" x14ac:dyDescent="0.25">
      <c r="A529" s="32" t="s">
        <v>288</v>
      </c>
      <c r="B529" s="32">
        <v>52.969000000000001</v>
      </c>
      <c r="C529" s="32">
        <v>168.96</v>
      </c>
      <c r="D529" s="32">
        <v>168.96</v>
      </c>
      <c r="E529" s="32">
        <v>51.883000000000003</v>
      </c>
      <c r="F529" s="32">
        <v>0.23599999999999999</v>
      </c>
      <c r="G529" s="32">
        <v>1.3939999999999999</v>
      </c>
      <c r="H529" s="32">
        <v>20.800999999999998</v>
      </c>
      <c r="I529" s="32">
        <v>17.239000000000001</v>
      </c>
      <c r="J529" s="32">
        <v>2.085</v>
      </c>
      <c r="K529" s="32">
        <v>5.0640000000000001</v>
      </c>
      <c r="L529" s="32">
        <v>482.44200000000001</v>
      </c>
    </row>
    <row r="530" spans="1:12" x14ac:dyDescent="0.25">
      <c r="B530" s="40" t="s">
        <v>333</v>
      </c>
      <c r="C530" s="41"/>
      <c r="D530" s="41"/>
      <c r="E530" s="41"/>
      <c r="F530" s="41"/>
      <c r="G530" s="41"/>
      <c r="H530" s="41"/>
      <c r="I530" s="41"/>
      <c r="J530" s="41"/>
      <c r="K530" s="41"/>
      <c r="L530" s="41"/>
    </row>
    <row r="531" spans="1:12" x14ac:dyDescent="0.25">
      <c r="A531" s="32" t="s">
        <v>142</v>
      </c>
      <c r="B531" s="32">
        <v>2.4079999999999999</v>
      </c>
      <c r="C531" s="32">
        <v>3.84</v>
      </c>
      <c r="D531" s="32">
        <v>3.84</v>
      </c>
      <c r="E531" s="32">
        <v>713.38699999999994</v>
      </c>
      <c r="F531" s="32">
        <v>5.1840000000000002</v>
      </c>
      <c r="G531" s="32">
        <v>30.67</v>
      </c>
      <c r="H531" s="32">
        <v>457.62700000000001</v>
      </c>
      <c r="I531" s="32">
        <v>379.26900000000001</v>
      </c>
      <c r="J531" s="32">
        <v>45.865000000000002</v>
      </c>
      <c r="K531" s="32">
        <v>111.40600000000001</v>
      </c>
      <c r="L531" s="32">
        <v>1596.2249999999999</v>
      </c>
    </row>
    <row r="532" spans="1:12" x14ac:dyDescent="0.25">
      <c r="A532" s="32" t="s">
        <v>150</v>
      </c>
      <c r="B532" s="32">
        <v>4.8150000000000004</v>
      </c>
      <c r="C532" s="32">
        <v>7.68</v>
      </c>
      <c r="D532" s="32">
        <v>7.68</v>
      </c>
      <c r="E532" s="32">
        <v>356.69299999999998</v>
      </c>
      <c r="F532" s="32">
        <v>2.5920000000000001</v>
      </c>
      <c r="G532" s="32">
        <v>15.335000000000001</v>
      </c>
      <c r="H532" s="32">
        <v>228.81399999999999</v>
      </c>
      <c r="I532" s="32">
        <v>189.63399999999999</v>
      </c>
      <c r="J532" s="32">
        <v>22.931999999999999</v>
      </c>
      <c r="K532" s="32">
        <v>55.703000000000003</v>
      </c>
      <c r="L532" s="32">
        <v>813.24300000000005</v>
      </c>
    </row>
    <row r="533" spans="1:12" x14ac:dyDescent="0.25">
      <c r="A533" s="32" t="s">
        <v>143</v>
      </c>
      <c r="B533" s="32">
        <v>7.2229999999999999</v>
      </c>
      <c r="C533" s="32">
        <v>11.52</v>
      </c>
      <c r="D533" s="32">
        <v>11.52</v>
      </c>
      <c r="E533" s="32">
        <v>237.79599999999999</v>
      </c>
      <c r="F533" s="32">
        <v>1.728</v>
      </c>
      <c r="G533" s="32">
        <v>10.223000000000001</v>
      </c>
      <c r="H533" s="32">
        <v>152.542</v>
      </c>
      <c r="I533" s="32">
        <v>126.423</v>
      </c>
      <c r="J533" s="32">
        <v>15.288</v>
      </c>
      <c r="K533" s="32">
        <v>37.134999999999998</v>
      </c>
      <c r="L533" s="32">
        <v>558.97500000000002</v>
      </c>
    </row>
    <row r="534" spans="1:12" x14ac:dyDescent="0.25">
      <c r="A534" s="32" t="s">
        <v>144</v>
      </c>
      <c r="B534" s="32">
        <v>9.6310000000000002</v>
      </c>
      <c r="C534" s="32">
        <v>15.36</v>
      </c>
      <c r="D534" s="32">
        <v>15.36</v>
      </c>
      <c r="E534" s="32">
        <v>178.34700000000001</v>
      </c>
      <c r="F534" s="32">
        <v>1.296</v>
      </c>
      <c r="G534" s="32">
        <v>7.6669999999999998</v>
      </c>
      <c r="H534" s="32">
        <v>114.407</v>
      </c>
      <c r="I534" s="32">
        <v>94.816999999999993</v>
      </c>
      <c r="J534" s="32">
        <v>11.465999999999999</v>
      </c>
      <c r="K534" s="32">
        <v>27.850999999999999</v>
      </c>
      <c r="L534" s="32">
        <v>436.88499999999999</v>
      </c>
    </row>
    <row r="535" spans="1:12" x14ac:dyDescent="0.25">
      <c r="A535" s="32" t="s">
        <v>145</v>
      </c>
      <c r="B535" s="32">
        <v>12.038</v>
      </c>
      <c r="C535" s="32">
        <v>19.2</v>
      </c>
      <c r="D535" s="32">
        <v>19.2</v>
      </c>
      <c r="E535" s="32">
        <v>142.67699999999999</v>
      </c>
      <c r="F535" s="32">
        <v>1.0369999999999999</v>
      </c>
      <c r="G535" s="32">
        <v>6.1340000000000003</v>
      </c>
      <c r="H535" s="32">
        <v>91.525000000000006</v>
      </c>
      <c r="I535" s="32">
        <v>75.853999999999999</v>
      </c>
      <c r="J535" s="32">
        <v>9.173</v>
      </c>
      <c r="K535" s="32">
        <v>22.280999999999999</v>
      </c>
      <c r="L535" s="32">
        <v>367.66500000000002</v>
      </c>
    </row>
    <row r="536" spans="1:12" x14ac:dyDescent="0.25">
      <c r="A536" s="32" t="s">
        <v>146</v>
      </c>
      <c r="B536" s="32">
        <v>14.446</v>
      </c>
      <c r="C536" s="32">
        <v>23.04</v>
      </c>
      <c r="D536" s="32">
        <v>23.04</v>
      </c>
      <c r="E536" s="32">
        <v>118.898</v>
      </c>
      <c r="F536" s="32">
        <v>0.86399999999999999</v>
      </c>
      <c r="G536" s="32">
        <v>5.1120000000000001</v>
      </c>
      <c r="H536" s="32">
        <v>76.271000000000001</v>
      </c>
      <c r="I536" s="32">
        <v>63.210999999999999</v>
      </c>
      <c r="J536" s="32">
        <v>7.6440000000000001</v>
      </c>
      <c r="K536" s="32">
        <v>18.568000000000001</v>
      </c>
      <c r="L536" s="32">
        <v>324.88200000000001</v>
      </c>
    </row>
    <row r="537" spans="1:12" x14ac:dyDescent="0.25">
      <c r="A537" s="32" t="s">
        <v>147</v>
      </c>
      <c r="B537" s="32">
        <v>16.853999999999999</v>
      </c>
      <c r="C537" s="32">
        <v>26.88</v>
      </c>
      <c r="D537" s="32">
        <v>26.88</v>
      </c>
      <c r="E537" s="32">
        <v>101.91200000000001</v>
      </c>
      <c r="F537" s="32">
        <v>0.74099999999999999</v>
      </c>
      <c r="G537" s="32">
        <v>4.3810000000000002</v>
      </c>
      <c r="H537" s="32">
        <v>65.375</v>
      </c>
      <c r="I537" s="32">
        <v>54.180999999999997</v>
      </c>
      <c r="J537" s="32">
        <v>6.5519999999999996</v>
      </c>
      <c r="K537" s="32">
        <v>15.914999999999999</v>
      </c>
      <c r="L537" s="32">
        <v>297.20400000000001</v>
      </c>
    </row>
    <row r="538" spans="1:12" x14ac:dyDescent="0.25">
      <c r="A538" s="32" t="s">
        <v>148</v>
      </c>
      <c r="B538" s="32">
        <v>19.260999999999999</v>
      </c>
      <c r="C538" s="32">
        <v>30.72</v>
      </c>
      <c r="D538" s="32">
        <v>30.72</v>
      </c>
      <c r="E538" s="32">
        <v>89.173000000000002</v>
      </c>
      <c r="F538" s="32">
        <v>0.64800000000000002</v>
      </c>
      <c r="G538" s="32">
        <v>3.8340000000000001</v>
      </c>
      <c r="H538" s="32">
        <v>57.203000000000003</v>
      </c>
      <c r="I538" s="32">
        <v>47.408999999999999</v>
      </c>
      <c r="J538" s="32">
        <v>5.7329999999999997</v>
      </c>
      <c r="K538" s="32">
        <v>13.926</v>
      </c>
      <c r="L538" s="32">
        <v>278.96800000000002</v>
      </c>
    </row>
    <row r="539" spans="1:12" x14ac:dyDescent="0.25">
      <c r="A539" s="32" t="s">
        <v>149</v>
      </c>
      <c r="B539" s="32">
        <v>21.669</v>
      </c>
      <c r="C539" s="32">
        <v>34.56</v>
      </c>
      <c r="D539" s="32">
        <v>34.56</v>
      </c>
      <c r="E539" s="32">
        <v>79.265000000000001</v>
      </c>
      <c r="F539" s="32">
        <v>0.57599999999999996</v>
      </c>
      <c r="G539" s="32">
        <v>3.4079999999999999</v>
      </c>
      <c r="H539" s="32">
        <v>50.847000000000001</v>
      </c>
      <c r="I539" s="32">
        <v>42.140999999999998</v>
      </c>
      <c r="J539" s="32">
        <v>5.0960000000000001</v>
      </c>
      <c r="K539" s="32">
        <v>12.378</v>
      </c>
      <c r="L539" s="32">
        <v>267.02600000000001</v>
      </c>
    </row>
    <row r="540" spans="1:12" x14ac:dyDescent="0.25">
      <c r="A540" s="32" t="s">
        <v>130</v>
      </c>
      <c r="B540" s="32">
        <v>24.077000000000002</v>
      </c>
      <c r="C540" s="32">
        <v>38.4</v>
      </c>
      <c r="D540" s="32">
        <v>38.4</v>
      </c>
      <c r="E540" s="32">
        <v>71.338999999999999</v>
      </c>
      <c r="F540" s="32">
        <v>0.51800000000000002</v>
      </c>
      <c r="G540" s="32">
        <v>3.0670000000000002</v>
      </c>
      <c r="H540" s="32">
        <v>45.762999999999998</v>
      </c>
      <c r="I540" s="32">
        <v>37.927</v>
      </c>
      <c r="J540" s="32">
        <v>4.5860000000000003</v>
      </c>
      <c r="K540" s="32">
        <v>11.141</v>
      </c>
      <c r="L540" s="32">
        <v>259.49099999999999</v>
      </c>
    </row>
    <row r="541" spans="1:12" x14ac:dyDescent="0.25">
      <c r="A541" s="32" t="s">
        <v>131</v>
      </c>
      <c r="B541" s="32">
        <v>26.484000000000002</v>
      </c>
      <c r="C541" s="32">
        <v>42.24</v>
      </c>
      <c r="D541" s="32">
        <v>42.24</v>
      </c>
      <c r="E541" s="32">
        <v>64.852999999999994</v>
      </c>
      <c r="F541" s="32">
        <v>0.47099999999999997</v>
      </c>
      <c r="G541" s="32">
        <v>2.7879999999999998</v>
      </c>
      <c r="H541" s="32">
        <v>41.601999999999997</v>
      </c>
      <c r="I541" s="32">
        <v>34.478999999999999</v>
      </c>
      <c r="J541" s="32">
        <v>4.17</v>
      </c>
      <c r="K541" s="32">
        <v>10.128</v>
      </c>
      <c r="L541" s="32">
        <v>255.15700000000001</v>
      </c>
    </row>
    <row r="542" spans="1:12" x14ac:dyDescent="0.25">
      <c r="A542" s="32" t="s">
        <v>132</v>
      </c>
      <c r="B542" s="32">
        <v>28.891999999999999</v>
      </c>
      <c r="C542" s="32">
        <v>46.08</v>
      </c>
      <c r="D542" s="32">
        <v>46.08</v>
      </c>
      <c r="E542" s="32">
        <v>59.448999999999998</v>
      </c>
      <c r="F542" s="32">
        <v>0.432</v>
      </c>
      <c r="G542" s="32">
        <v>2.556</v>
      </c>
      <c r="H542" s="32">
        <v>38.136000000000003</v>
      </c>
      <c r="I542" s="32">
        <v>31.606000000000002</v>
      </c>
      <c r="J542" s="32">
        <v>3.8220000000000001</v>
      </c>
      <c r="K542" s="32">
        <v>9.2840000000000007</v>
      </c>
      <c r="L542" s="32">
        <v>253.23099999999999</v>
      </c>
    </row>
    <row r="543" spans="1:12" x14ac:dyDescent="0.25">
      <c r="A543" s="32" t="s">
        <v>133</v>
      </c>
      <c r="B543" s="32">
        <v>31.3</v>
      </c>
      <c r="C543" s="32">
        <v>49.92</v>
      </c>
      <c r="D543" s="32">
        <v>49.92</v>
      </c>
      <c r="E543" s="32">
        <v>54.875999999999998</v>
      </c>
      <c r="F543" s="32">
        <v>0.39900000000000002</v>
      </c>
      <c r="G543" s="32">
        <v>2.359</v>
      </c>
      <c r="H543" s="32">
        <v>35.201999999999998</v>
      </c>
      <c r="I543" s="32">
        <v>29.175000000000001</v>
      </c>
      <c r="J543" s="32">
        <v>3.528</v>
      </c>
      <c r="K543" s="32">
        <v>8.57</v>
      </c>
      <c r="L543" s="32">
        <v>253.15100000000001</v>
      </c>
    </row>
    <row r="544" spans="1:12" x14ac:dyDescent="0.25">
      <c r="A544" s="32" t="s">
        <v>134</v>
      </c>
      <c r="B544" s="32">
        <v>33.707999999999998</v>
      </c>
      <c r="C544" s="32">
        <v>53.76</v>
      </c>
      <c r="D544" s="32">
        <v>53.76</v>
      </c>
      <c r="E544" s="32">
        <v>50.956000000000003</v>
      </c>
      <c r="F544" s="32">
        <v>0.37</v>
      </c>
      <c r="G544" s="32">
        <v>2.1909999999999998</v>
      </c>
      <c r="H544" s="32">
        <v>32.688000000000002</v>
      </c>
      <c r="I544" s="32">
        <v>27.091000000000001</v>
      </c>
      <c r="J544" s="32">
        <v>3.2759999999999998</v>
      </c>
      <c r="K544" s="32">
        <v>7.9580000000000002</v>
      </c>
      <c r="L544" s="32">
        <v>254.524</v>
      </c>
    </row>
    <row r="545" spans="1:12" x14ac:dyDescent="0.25">
      <c r="A545" s="32" t="s">
        <v>135</v>
      </c>
      <c r="B545" s="32">
        <v>36.115000000000002</v>
      </c>
      <c r="C545" s="32">
        <v>57.6</v>
      </c>
      <c r="D545" s="32">
        <v>57.6</v>
      </c>
      <c r="E545" s="32">
        <v>47.558999999999997</v>
      </c>
      <c r="F545" s="32">
        <v>0.34599999999999997</v>
      </c>
      <c r="G545" s="32">
        <v>2.0449999999999999</v>
      </c>
      <c r="H545" s="32">
        <v>30.507999999999999</v>
      </c>
      <c r="I545" s="32">
        <v>25.285</v>
      </c>
      <c r="J545" s="32">
        <v>3.0579999999999998</v>
      </c>
      <c r="K545" s="32">
        <v>7.4269999999999996</v>
      </c>
      <c r="L545" s="32">
        <v>257.05799999999999</v>
      </c>
    </row>
    <row r="546" spans="1:12" x14ac:dyDescent="0.25">
      <c r="A546" s="32" t="s">
        <v>136</v>
      </c>
      <c r="B546" s="32">
        <v>38.523000000000003</v>
      </c>
      <c r="C546" s="32">
        <v>61.44</v>
      </c>
      <c r="D546" s="32">
        <v>61.44</v>
      </c>
      <c r="E546" s="32">
        <v>44.587000000000003</v>
      </c>
      <c r="F546" s="32">
        <v>0.32400000000000001</v>
      </c>
      <c r="G546" s="32">
        <v>1.917</v>
      </c>
      <c r="H546" s="32">
        <v>28.602</v>
      </c>
      <c r="I546" s="32">
        <v>23.704000000000001</v>
      </c>
      <c r="J546" s="32">
        <v>2.867</v>
      </c>
      <c r="K546" s="32">
        <v>6.9630000000000001</v>
      </c>
      <c r="L546" s="32">
        <v>260.53699999999998</v>
      </c>
    </row>
    <row r="547" spans="1:12" x14ac:dyDescent="0.25">
      <c r="A547" s="32" t="s">
        <v>137</v>
      </c>
      <c r="B547" s="32">
        <v>40.930999999999997</v>
      </c>
      <c r="C547" s="32">
        <v>65.28</v>
      </c>
      <c r="D547" s="32">
        <v>65.28</v>
      </c>
      <c r="E547" s="32">
        <v>41.963999999999999</v>
      </c>
      <c r="F547" s="32">
        <v>0.30499999999999999</v>
      </c>
      <c r="G547" s="32">
        <v>1.804</v>
      </c>
      <c r="H547" s="32">
        <v>26.919</v>
      </c>
      <c r="I547" s="32">
        <v>22.31</v>
      </c>
      <c r="J547" s="32">
        <v>2.698</v>
      </c>
      <c r="K547" s="32">
        <v>6.5529999999999999</v>
      </c>
      <c r="L547" s="32">
        <v>264.79300000000001</v>
      </c>
    </row>
    <row r="548" spans="1:12" x14ac:dyDescent="0.25">
      <c r="A548" s="32" t="s">
        <v>138</v>
      </c>
      <c r="B548" s="32">
        <v>43.338000000000001</v>
      </c>
      <c r="C548" s="32">
        <v>69.12</v>
      </c>
      <c r="D548" s="32">
        <v>69.12</v>
      </c>
      <c r="E548" s="32">
        <v>39.633000000000003</v>
      </c>
      <c r="F548" s="32">
        <v>0.28799999999999998</v>
      </c>
      <c r="G548" s="32">
        <v>1.704</v>
      </c>
      <c r="H548" s="32">
        <v>25.423999999999999</v>
      </c>
      <c r="I548" s="32">
        <v>21.07</v>
      </c>
      <c r="J548" s="32">
        <v>2.548</v>
      </c>
      <c r="K548" s="32">
        <v>6.1890000000000001</v>
      </c>
      <c r="L548" s="32">
        <v>269.697</v>
      </c>
    </row>
    <row r="549" spans="1:12" x14ac:dyDescent="0.25">
      <c r="A549" s="32" t="s">
        <v>139</v>
      </c>
      <c r="B549" s="32">
        <v>45.746000000000002</v>
      </c>
      <c r="C549" s="32">
        <v>72.959999999999994</v>
      </c>
      <c r="D549" s="32">
        <v>72.959999999999994</v>
      </c>
      <c r="E549" s="32">
        <v>37.546999999999997</v>
      </c>
      <c r="F549" s="32">
        <v>0.27300000000000002</v>
      </c>
      <c r="G549" s="32">
        <v>1.6140000000000001</v>
      </c>
      <c r="H549" s="32">
        <v>24.085999999999999</v>
      </c>
      <c r="I549" s="32">
        <v>19.962</v>
      </c>
      <c r="J549" s="32">
        <v>2.4140000000000001</v>
      </c>
      <c r="K549" s="32">
        <v>5.8630000000000004</v>
      </c>
      <c r="L549" s="32">
        <v>275.14800000000002</v>
      </c>
    </row>
    <row r="550" spans="1:12" x14ac:dyDescent="0.25">
      <c r="A550" s="32" t="s">
        <v>140</v>
      </c>
      <c r="B550" s="32">
        <v>48.154000000000003</v>
      </c>
      <c r="C550" s="32">
        <v>76.8</v>
      </c>
      <c r="D550" s="32">
        <v>76.8</v>
      </c>
      <c r="E550" s="32">
        <v>35.668999999999997</v>
      </c>
      <c r="F550" s="32">
        <v>0.25900000000000001</v>
      </c>
      <c r="G550" s="32">
        <v>1.5329999999999999</v>
      </c>
      <c r="H550" s="32">
        <v>22.881</v>
      </c>
      <c r="I550" s="32">
        <v>18.963000000000001</v>
      </c>
      <c r="J550" s="32">
        <v>2.2930000000000001</v>
      </c>
      <c r="K550" s="32">
        <v>5.57</v>
      </c>
      <c r="L550" s="32">
        <v>281.05900000000003</v>
      </c>
    </row>
    <row r="551" spans="1:12" x14ac:dyDescent="0.25">
      <c r="A551" s="32" t="s">
        <v>141</v>
      </c>
      <c r="B551" s="32">
        <v>52.969000000000001</v>
      </c>
      <c r="C551" s="32">
        <v>84.48</v>
      </c>
      <c r="D551" s="32">
        <v>84.48</v>
      </c>
      <c r="E551" s="32">
        <v>32.427</v>
      </c>
      <c r="F551" s="32">
        <v>0.23599999999999999</v>
      </c>
      <c r="G551" s="32">
        <v>1.3939999999999999</v>
      </c>
      <c r="H551" s="32">
        <v>20.800999999999998</v>
      </c>
      <c r="I551" s="32">
        <v>17.239000000000001</v>
      </c>
      <c r="J551" s="32">
        <v>2.085</v>
      </c>
      <c r="K551" s="32">
        <v>5.0640000000000001</v>
      </c>
      <c r="L551" s="32">
        <v>294.02600000000001</v>
      </c>
    </row>
    <row r="552" spans="1:12" x14ac:dyDescent="0.25">
      <c r="B552" s="40" t="s">
        <v>334</v>
      </c>
      <c r="C552" s="41"/>
      <c r="D552" s="41"/>
      <c r="E552" s="41"/>
      <c r="F552" s="41"/>
      <c r="G552" s="41"/>
      <c r="H552" s="41"/>
      <c r="I552" s="41"/>
      <c r="J552" s="41"/>
      <c r="K552" s="41"/>
      <c r="L552" s="41"/>
    </row>
    <row r="553" spans="1:12" x14ac:dyDescent="0.25">
      <c r="A553" s="32" t="s">
        <v>163</v>
      </c>
      <c r="B553" s="32">
        <v>2.4079999999999999</v>
      </c>
      <c r="C553" s="32">
        <v>2.5569999999999999</v>
      </c>
      <c r="D553" s="32">
        <v>2.5569999999999999</v>
      </c>
      <c r="E553" s="32">
        <v>475.11599999999999</v>
      </c>
      <c r="F553" s="32">
        <v>5.1840000000000002</v>
      </c>
      <c r="G553" s="32">
        <v>30.67</v>
      </c>
      <c r="H553" s="32">
        <v>457.62700000000001</v>
      </c>
      <c r="I553" s="32">
        <v>379.26900000000001</v>
      </c>
      <c r="J553" s="32">
        <v>45.865000000000002</v>
      </c>
      <c r="K553" s="32">
        <v>111.40600000000001</v>
      </c>
      <c r="L553" s="32">
        <v>1355.3879999999999</v>
      </c>
    </row>
    <row r="554" spans="1:12" x14ac:dyDescent="0.25">
      <c r="A554" s="32" t="s">
        <v>164</v>
      </c>
      <c r="B554" s="32">
        <v>4.8150000000000004</v>
      </c>
      <c r="C554" s="32">
        <v>5.1150000000000002</v>
      </c>
      <c r="D554" s="32">
        <v>5.1150000000000002</v>
      </c>
      <c r="E554" s="32">
        <v>237.55799999999999</v>
      </c>
      <c r="F554" s="32">
        <v>2.5920000000000001</v>
      </c>
      <c r="G554" s="32">
        <v>15.335000000000001</v>
      </c>
      <c r="H554" s="32">
        <v>228.81399999999999</v>
      </c>
      <c r="I554" s="32">
        <v>189.63399999999999</v>
      </c>
      <c r="J554" s="32">
        <v>22.931999999999999</v>
      </c>
      <c r="K554" s="32">
        <v>55.703000000000003</v>
      </c>
      <c r="L554" s="32">
        <v>688.97799999999995</v>
      </c>
    </row>
    <row r="555" spans="1:12" x14ac:dyDescent="0.25">
      <c r="A555" s="32" t="s">
        <v>165</v>
      </c>
      <c r="B555" s="32">
        <v>7.2229999999999999</v>
      </c>
      <c r="C555" s="32">
        <v>7.6719999999999997</v>
      </c>
      <c r="D555" s="32">
        <v>7.6719999999999997</v>
      </c>
      <c r="E555" s="32">
        <v>158.37200000000001</v>
      </c>
      <c r="F555" s="32">
        <v>1.728</v>
      </c>
      <c r="G555" s="32">
        <v>10.223000000000001</v>
      </c>
      <c r="H555" s="32">
        <v>152.542</v>
      </c>
      <c r="I555" s="32">
        <v>126.423</v>
      </c>
      <c r="J555" s="32">
        <v>15.288</v>
      </c>
      <c r="K555" s="32">
        <v>37.134999999999998</v>
      </c>
      <c r="L555" s="32">
        <v>471.85500000000002</v>
      </c>
    </row>
    <row r="556" spans="1:12" x14ac:dyDescent="0.25">
      <c r="A556" s="32" t="s">
        <v>166</v>
      </c>
      <c r="B556" s="32">
        <v>9.6310000000000002</v>
      </c>
      <c r="C556" s="32">
        <v>10.23</v>
      </c>
      <c r="D556" s="32">
        <v>10.23</v>
      </c>
      <c r="E556" s="32">
        <v>118.779</v>
      </c>
      <c r="F556" s="32">
        <v>1.296</v>
      </c>
      <c r="G556" s="32">
        <v>7.6669999999999998</v>
      </c>
      <c r="H556" s="32">
        <v>114.407</v>
      </c>
      <c r="I556" s="32">
        <v>94.816999999999993</v>
      </c>
      <c r="J556" s="32">
        <v>11.465999999999999</v>
      </c>
      <c r="K556" s="32">
        <v>27.850999999999999</v>
      </c>
      <c r="L556" s="32">
        <v>367.05700000000002</v>
      </c>
    </row>
    <row r="557" spans="1:12" x14ac:dyDescent="0.25">
      <c r="A557" s="32" t="s">
        <v>167</v>
      </c>
      <c r="B557" s="32">
        <v>12.038</v>
      </c>
      <c r="C557" s="32">
        <v>12.787000000000001</v>
      </c>
      <c r="D557" s="32">
        <v>12.787000000000001</v>
      </c>
      <c r="E557" s="32">
        <v>95.022999999999996</v>
      </c>
      <c r="F557" s="32">
        <v>1.0369999999999999</v>
      </c>
      <c r="G557" s="32">
        <v>6.1340000000000003</v>
      </c>
      <c r="H557" s="32">
        <v>91.525000000000006</v>
      </c>
      <c r="I557" s="32">
        <v>75.853999999999999</v>
      </c>
      <c r="J557" s="32">
        <v>9.173</v>
      </c>
      <c r="K557" s="32">
        <v>22.280999999999999</v>
      </c>
      <c r="L557" s="32">
        <v>307.185</v>
      </c>
    </row>
    <row r="558" spans="1:12" x14ac:dyDescent="0.25">
      <c r="A558" s="32" t="s">
        <v>168</v>
      </c>
      <c r="B558" s="32">
        <v>14.446</v>
      </c>
      <c r="C558" s="32">
        <v>15.345000000000001</v>
      </c>
      <c r="D558" s="32">
        <v>15.345000000000001</v>
      </c>
      <c r="E558" s="32">
        <v>79.186000000000007</v>
      </c>
      <c r="F558" s="32">
        <v>0.86399999999999999</v>
      </c>
      <c r="G558" s="32">
        <v>5.1120000000000001</v>
      </c>
      <c r="H558" s="32">
        <v>76.271000000000001</v>
      </c>
      <c r="I558" s="32">
        <v>63.210999999999999</v>
      </c>
      <c r="J558" s="32">
        <v>7.6440000000000001</v>
      </c>
      <c r="K558" s="32">
        <v>18.568000000000001</v>
      </c>
      <c r="L558" s="32">
        <v>269.77999999999997</v>
      </c>
    </row>
    <row r="559" spans="1:12" x14ac:dyDescent="0.25">
      <c r="A559" s="32" t="s">
        <v>169</v>
      </c>
      <c r="B559" s="32">
        <v>16.853999999999999</v>
      </c>
      <c r="C559" s="32">
        <v>17.902000000000001</v>
      </c>
      <c r="D559" s="32">
        <v>17.902000000000001</v>
      </c>
      <c r="E559" s="32">
        <v>67.873999999999995</v>
      </c>
      <c r="F559" s="32">
        <v>0.74099999999999999</v>
      </c>
      <c r="G559" s="32">
        <v>4.3810000000000002</v>
      </c>
      <c r="H559" s="32">
        <v>65.375</v>
      </c>
      <c r="I559" s="32">
        <v>54.180999999999997</v>
      </c>
      <c r="J559" s="32">
        <v>6.5519999999999996</v>
      </c>
      <c r="K559" s="32">
        <v>15.914999999999999</v>
      </c>
      <c r="L559" s="32">
        <v>245.21</v>
      </c>
    </row>
    <row r="560" spans="1:12" x14ac:dyDescent="0.25">
      <c r="A560" s="32" t="s">
        <v>170</v>
      </c>
      <c r="B560" s="32">
        <v>19.260999999999999</v>
      </c>
      <c r="C560" s="32">
        <v>20.46</v>
      </c>
      <c r="D560" s="32">
        <v>20.46</v>
      </c>
      <c r="E560" s="32">
        <v>59.389000000000003</v>
      </c>
      <c r="F560" s="32">
        <v>0.64800000000000002</v>
      </c>
      <c r="G560" s="32">
        <v>3.8340000000000001</v>
      </c>
      <c r="H560" s="32">
        <v>57.203000000000003</v>
      </c>
      <c r="I560" s="32">
        <v>47.408999999999999</v>
      </c>
      <c r="J560" s="32">
        <v>5.7329999999999997</v>
      </c>
      <c r="K560" s="32">
        <v>13.926</v>
      </c>
      <c r="L560" s="32">
        <v>228.66399999999999</v>
      </c>
    </row>
    <row r="561" spans="1:12" x14ac:dyDescent="0.25">
      <c r="A561" s="32" t="s">
        <v>171</v>
      </c>
      <c r="B561" s="32">
        <v>21.669</v>
      </c>
      <c r="C561" s="32">
        <v>23.016999999999999</v>
      </c>
      <c r="D561" s="32">
        <v>23.016999999999999</v>
      </c>
      <c r="E561" s="32">
        <v>52.790999999999997</v>
      </c>
      <c r="F561" s="32">
        <v>0.57599999999999996</v>
      </c>
      <c r="G561" s="32">
        <v>3.4079999999999999</v>
      </c>
      <c r="H561" s="32">
        <v>50.847000000000001</v>
      </c>
      <c r="I561" s="32">
        <v>42.140999999999998</v>
      </c>
      <c r="J561" s="32">
        <v>5.0960000000000001</v>
      </c>
      <c r="K561" s="32">
        <v>12.378</v>
      </c>
      <c r="L561" s="32">
        <v>217.46600000000001</v>
      </c>
    </row>
    <row r="562" spans="1:12" x14ac:dyDescent="0.25">
      <c r="A562" s="32" t="s">
        <v>151</v>
      </c>
      <c r="B562" s="32">
        <v>24.077000000000002</v>
      </c>
      <c r="C562" s="32">
        <v>25.574000000000002</v>
      </c>
      <c r="D562" s="32">
        <v>25.574000000000002</v>
      </c>
      <c r="E562" s="32">
        <v>47.512</v>
      </c>
      <c r="F562" s="32">
        <v>0.51800000000000002</v>
      </c>
      <c r="G562" s="32">
        <v>3.0670000000000002</v>
      </c>
      <c r="H562" s="32">
        <v>45.762999999999998</v>
      </c>
      <c r="I562" s="32">
        <v>37.927</v>
      </c>
      <c r="J562" s="32">
        <v>4.5860000000000003</v>
      </c>
      <c r="K562" s="32">
        <v>11.141</v>
      </c>
      <c r="L562" s="32">
        <v>210.012</v>
      </c>
    </row>
    <row r="563" spans="1:12" x14ac:dyDescent="0.25">
      <c r="A563" s="32" t="s">
        <v>152</v>
      </c>
      <c r="B563" s="32">
        <v>26.484000000000002</v>
      </c>
      <c r="C563" s="32">
        <v>28.132000000000001</v>
      </c>
      <c r="D563" s="32">
        <v>28.132000000000001</v>
      </c>
      <c r="E563" s="32">
        <v>43.192</v>
      </c>
      <c r="F563" s="32">
        <v>0.47099999999999997</v>
      </c>
      <c r="G563" s="32">
        <v>2.7879999999999998</v>
      </c>
      <c r="H563" s="32">
        <v>41.601999999999997</v>
      </c>
      <c r="I563" s="32">
        <v>34.478999999999999</v>
      </c>
      <c r="J563" s="32">
        <v>4.17</v>
      </c>
      <c r="K563" s="32">
        <v>10.128</v>
      </c>
      <c r="L563" s="32">
        <v>205.28</v>
      </c>
    </row>
    <row r="564" spans="1:12" x14ac:dyDescent="0.25">
      <c r="A564" s="32" t="s">
        <v>153</v>
      </c>
      <c r="B564" s="32">
        <v>28.891999999999999</v>
      </c>
      <c r="C564" s="32">
        <v>30.689</v>
      </c>
      <c r="D564" s="32">
        <v>30.689</v>
      </c>
      <c r="E564" s="32">
        <v>39.593000000000004</v>
      </c>
      <c r="F564" s="32">
        <v>0.432</v>
      </c>
      <c r="G564" s="32">
        <v>2.556</v>
      </c>
      <c r="H564" s="32">
        <v>38.136000000000003</v>
      </c>
      <c r="I564" s="32">
        <v>31.606000000000002</v>
      </c>
      <c r="J564" s="32">
        <v>3.8220000000000001</v>
      </c>
      <c r="K564" s="32">
        <v>9.2840000000000007</v>
      </c>
      <c r="L564" s="32">
        <v>202.59299999999999</v>
      </c>
    </row>
    <row r="565" spans="1:12" x14ac:dyDescent="0.25">
      <c r="A565" s="32" t="s">
        <v>154</v>
      </c>
      <c r="B565" s="32">
        <v>31.3</v>
      </c>
      <c r="C565" s="32">
        <v>33.247</v>
      </c>
      <c r="D565" s="32">
        <v>33.247</v>
      </c>
      <c r="E565" s="32">
        <v>36.546999999999997</v>
      </c>
      <c r="F565" s="32">
        <v>0.39900000000000002</v>
      </c>
      <c r="G565" s="32">
        <v>2.359</v>
      </c>
      <c r="H565" s="32">
        <v>35.201999999999998</v>
      </c>
      <c r="I565" s="32">
        <v>29.175000000000001</v>
      </c>
      <c r="J565" s="32">
        <v>3.528</v>
      </c>
      <c r="K565" s="32">
        <v>8.57</v>
      </c>
      <c r="L565" s="32">
        <v>201.476</v>
      </c>
    </row>
    <row r="566" spans="1:12" x14ac:dyDescent="0.25">
      <c r="A566" s="32" t="s">
        <v>155</v>
      </c>
      <c r="B566" s="32">
        <v>33.707999999999998</v>
      </c>
      <c r="C566" s="32">
        <v>35.804000000000002</v>
      </c>
      <c r="D566" s="32">
        <v>35.804000000000002</v>
      </c>
      <c r="E566" s="32">
        <v>33.936999999999998</v>
      </c>
      <c r="F566" s="32">
        <v>0.37</v>
      </c>
      <c r="G566" s="32">
        <v>2.1909999999999998</v>
      </c>
      <c r="H566" s="32">
        <v>32.688000000000002</v>
      </c>
      <c r="I566" s="32">
        <v>27.091000000000001</v>
      </c>
      <c r="J566" s="32">
        <v>3.2759999999999998</v>
      </c>
      <c r="K566" s="32">
        <v>7.9580000000000002</v>
      </c>
      <c r="L566" s="32">
        <v>201.59299999999999</v>
      </c>
    </row>
    <row r="567" spans="1:12" x14ac:dyDescent="0.25">
      <c r="A567" s="32" t="s">
        <v>156</v>
      </c>
      <c r="B567" s="32">
        <v>36.115000000000002</v>
      </c>
      <c r="C567" s="32">
        <v>38.362000000000002</v>
      </c>
      <c r="D567" s="32">
        <v>38.362000000000002</v>
      </c>
      <c r="E567" s="32">
        <v>31.673999999999999</v>
      </c>
      <c r="F567" s="32">
        <v>0.34599999999999997</v>
      </c>
      <c r="G567" s="32">
        <v>2.0449999999999999</v>
      </c>
      <c r="H567" s="32">
        <v>30.507999999999999</v>
      </c>
      <c r="I567" s="32">
        <v>25.285</v>
      </c>
      <c r="J567" s="32">
        <v>3.0579999999999998</v>
      </c>
      <c r="K567" s="32">
        <v>7.4269999999999996</v>
      </c>
      <c r="L567" s="32">
        <v>202.697</v>
      </c>
    </row>
    <row r="568" spans="1:12" x14ac:dyDescent="0.25">
      <c r="A568" s="32" t="s">
        <v>157</v>
      </c>
      <c r="B568" s="32">
        <v>38.523000000000003</v>
      </c>
      <c r="C568" s="32">
        <v>40.918999999999997</v>
      </c>
      <c r="D568" s="32">
        <v>40.918999999999997</v>
      </c>
      <c r="E568" s="32">
        <v>29.695</v>
      </c>
      <c r="F568" s="32">
        <v>0.32400000000000001</v>
      </c>
      <c r="G568" s="32">
        <v>1.917</v>
      </c>
      <c r="H568" s="32">
        <v>28.602</v>
      </c>
      <c r="I568" s="32">
        <v>23.704000000000001</v>
      </c>
      <c r="J568" s="32">
        <v>2.867</v>
      </c>
      <c r="K568" s="32">
        <v>6.9630000000000001</v>
      </c>
      <c r="L568" s="32">
        <v>204.60300000000001</v>
      </c>
    </row>
    <row r="569" spans="1:12" x14ac:dyDescent="0.25">
      <c r="A569" s="32" t="s">
        <v>158</v>
      </c>
      <c r="B569" s="32">
        <v>40.930999999999997</v>
      </c>
      <c r="C569" s="32">
        <v>43.475999999999999</v>
      </c>
      <c r="D569" s="32">
        <v>43.475999999999999</v>
      </c>
      <c r="E569" s="32">
        <v>27.948</v>
      </c>
      <c r="F569" s="32">
        <v>0.30499999999999999</v>
      </c>
      <c r="G569" s="32">
        <v>1.804</v>
      </c>
      <c r="H569" s="32">
        <v>26.919</v>
      </c>
      <c r="I569" s="32">
        <v>22.31</v>
      </c>
      <c r="J569" s="32">
        <v>2.698</v>
      </c>
      <c r="K569" s="32">
        <v>6.5529999999999999</v>
      </c>
      <c r="L569" s="32">
        <v>207.16900000000001</v>
      </c>
    </row>
    <row r="570" spans="1:12" x14ac:dyDescent="0.25">
      <c r="A570" s="32" t="s">
        <v>159</v>
      </c>
      <c r="B570" s="32">
        <v>43.338000000000001</v>
      </c>
      <c r="C570" s="32">
        <v>46.033999999999999</v>
      </c>
      <c r="D570" s="32">
        <v>46.033999999999999</v>
      </c>
      <c r="E570" s="32">
        <v>26.395</v>
      </c>
      <c r="F570" s="32">
        <v>0.28799999999999998</v>
      </c>
      <c r="G570" s="32">
        <v>1.704</v>
      </c>
      <c r="H570" s="32">
        <v>25.423999999999999</v>
      </c>
      <c r="I570" s="32">
        <v>21.07</v>
      </c>
      <c r="J570" s="32">
        <v>2.548</v>
      </c>
      <c r="K570" s="32">
        <v>6.1890000000000001</v>
      </c>
      <c r="L570" s="32">
        <v>210.28700000000001</v>
      </c>
    </row>
    <row r="571" spans="1:12" x14ac:dyDescent="0.25">
      <c r="A571" s="32" t="s">
        <v>160</v>
      </c>
      <c r="B571" s="32">
        <v>45.746000000000002</v>
      </c>
      <c r="C571" s="32">
        <v>48.591000000000001</v>
      </c>
      <c r="D571" s="32">
        <v>48.591000000000001</v>
      </c>
      <c r="E571" s="32">
        <v>25.006</v>
      </c>
      <c r="F571" s="32">
        <v>0.27300000000000002</v>
      </c>
      <c r="G571" s="32">
        <v>1.6140000000000001</v>
      </c>
      <c r="H571" s="32">
        <v>24.085999999999999</v>
      </c>
      <c r="I571" s="32">
        <v>19.962</v>
      </c>
      <c r="J571" s="32">
        <v>2.4140000000000001</v>
      </c>
      <c r="K571" s="32">
        <v>5.8630000000000004</v>
      </c>
      <c r="L571" s="32">
        <v>213.869</v>
      </c>
    </row>
    <row r="572" spans="1:12" x14ac:dyDescent="0.25">
      <c r="A572" s="32" t="s">
        <v>161</v>
      </c>
      <c r="B572" s="32">
        <v>48.154000000000003</v>
      </c>
      <c r="C572" s="32">
        <v>51.149000000000001</v>
      </c>
      <c r="D572" s="32">
        <v>51.149000000000001</v>
      </c>
      <c r="E572" s="32">
        <v>23.756</v>
      </c>
      <c r="F572" s="32">
        <v>0.25900000000000001</v>
      </c>
      <c r="G572" s="32">
        <v>1.5329999999999999</v>
      </c>
      <c r="H572" s="32">
        <v>22.881</v>
      </c>
      <c r="I572" s="32">
        <v>18.963000000000001</v>
      </c>
      <c r="J572" s="32">
        <v>2.2930000000000001</v>
      </c>
      <c r="K572" s="32">
        <v>5.57</v>
      </c>
      <c r="L572" s="32">
        <v>217.84399999999999</v>
      </c>
    </row>
    <row r="573" spans="1:12" x14ac:dyDescent="0.25">
      <c r="A573" s="32" t="s">
        <v>162</v>
      </c>
      <c r="B573" s="32">
        <v>52.969000000000001</v>
      </c>
      <c r="C573" s="32">
        <v>56.264000000000003</v>
      </c>
      <c r="D573" s="32">
        <v>56.264000000000003</v>
      </c>
      <c r="E573" s="32">
        <v>21.596</v>
      </c>
      <c r="F573" s="32">
        <v>0.23599999999999999</v>
      </c>
      <c r="G573" s="32">
        <v>1.3939999999999999</v>
      </c>
      <c r="H573" s="32">
        <v>20.800999999999998</v>
      </c>
      <c r="I573" s="32">
        <v>17.239000000000001</v>
      </c>
      <c r="J573" s="32">
        <v>2.085</v>
      </c>
      <c r="K573" s="32">
        <v>5.0640000000000001</v>
      </c>
      <c r="L573" s="32">
        <v>226.76300000000001</v>
      </c>
    </row>
    <row r="574" spans="1:12" x14ac:dyDescent="0.25">
      <c r="B574" s="40" t="s">
        <v>335</v>
      </c>
      <c r="C574" s="41"/>
      <c r="D574" s="41"/>
      <c r="E574" s="41"/>
      <c r="F574" s="41"/>
      <c r="G574" s="41"/>
      <c r="H574" s="41"/>
      <c r="I574" s="41"/>
      <c r="J574" s="41"/>
      <c r="K574" s="41"/>
      <c r="L574" s="41"/>
    </row>
    <row r="575" spans="1:12" x14ac:dyDescent="0.25">
      <c r="A575" s="32" t="s">
        <v>184</v>
      </c>
      <c r="B575" s="32">
        <v>2.4079999999999999</v>
      </c>
      <c r="C575" s="32">
        <v>1.92</v>
      </c>
      <c r="D575" s="32">
        <v>1.92</v>
      </c>
      <c r="E575" s="32">
        <v>356.69299999999998</v>
      </c>
      <c r="F575" s="32">
        <v>5.1840000000000002</v>
      </c>
      <c r="G575" s="32">
        <v>30.67</v>
      </c>
      <c r="H575" s="32">
        <v>457.62700000000001</v>
      </c>
      <c r="I575" s="32">
        <v>379.26900000000001</v>
      </c>
      <c r="J575" s="32">
        <v>45.865000000000002</v>
      </c>
      <c r="K575" s="32">
        <v>111.40600000000001</v>
      </c>
      <c r="L575" s="32">
        <v>1235.691</v>
      </c>
    </row>
    <row r="576" spans="1:12" x14ac:dyDescent="0.25">
      <c r="A576" s="32" t="s">
        <v>185</v>
      </c>
      <c r="B576" s="32">
        <v>4.8150000000000004</v>
      </c>
      <c r="C576" s="32">
        <v>3.84</v>
      </c>
      <c r="D576" s="32">
        <v>3.84</v>
      </c>
      <c r="E576" s="32">
        <v>178.34700000000001</v>
      </c>
      <c r="F576" s="32">
        <v>2.5920000000000001</v>
      </c>
      <c r="G576" s="32">
        <v>15.335000000000001</v>
      </c>
      <c r="H576" s="32">
        <v>228.81399999999999</v>
      </c>
      <c r="I576" s="32">
        <v>189.63399999999999</v>
      </c>
      <c r="J576" s="32">
        <v>22.931999999999999</v>
      </c>
      <c r="K576" s="32">
        <v>55.703000000000003</v>
      </c>
      <c r="L576" s="32">
        <v>627.21699999999998</v>
      </c>
    </row>
    <row r="577" spans="1:12" x14ac:dyDescent="0.25">
      <c r="A577" s="32" t="s">
        <v>186</v>
      </c>
      <c r="B577" s="32">
        <v>7.2229999999999999</v>
      </c>
      <c r="C577" s="32">
        <v>5.76</v>
      </c>
      <c r="D577" s="32">
        <v>5.76</v>
      </c>
      <c r="E577" s="32">
        <v>118.898</v>
      </c>
      <c r="F577" s="32">
        <v>1.728</v>
      </c>
      <c r="G577" s="32">
        <v>10.223000000000001</v>
      </c>
      <c r="H577" s="32">
        <v>152.542</v>
      </c>
      <c r="I577" s="32">
        <v>126.423</v>
      </c>
      <c r="J577" s="32">
        <v>15.288</v>
      </c>
      <c r="K577" s="32">
        <v>37.134999999999998</v>
      </c>
      <c r="L577" s="32">
        <v>428.55700000000002</v>
      </c>
    </row>
    <row r="578" spans="1:12" x14ac:dyDescent="0.25">
      <c r="A578" s="32" t="s">
        <v>187</v>
      </c>
      <c r="B578" s="32">
        <v>9.6310000000000002</v>
      </c>
      <c r="C578" s="32">
        <v>7.68</v>
      </c>
      <c r="D578" s="32">
        <v>7.68</v>
      </c>
      <c r="E578" s="32">
        <v>89.173000000000002</v>
      </c>
      <c r="F578" s="32">
        <v>1.296</v>
      </c>
      <c r="G578" s="32">
        <v>7.6669999999999998</v>
      </c>
      <c r="H578" s="32">
        <v>114.407</v>
      </c>
      <c r="I578" s="32">
        <v>94.816999999999993</v>
      </c>
      <c r="J578" s="32">
        <v>11.465999999999999</v>
      </c>
      <c r="K578" s="32">
        <v>27.850999999999999</v>
      </c>
      <c r="L578" s="32">
        <v>332.351</v>
      </c>
    </row>
    <row r="579" spans="1:12" x14ac:dyDescent="0.25">
      <c r="A579" s="32" t="s">
        <v>188</v>
      </c>
      <c r="B579" s="32">
        <v>12.038</v>
      </c>
      <c r="C579" s="32">
        <v>9.6</v>
      </c>
      <c r="D579" s="32">
        <v>9.6</v>
      </c>
      <c r="E579" s="32">
        <v>71.338999999999999</v>
      </c>
      <c r="F579" s="32">
        <v>1.0369999999999999</v>
      </c>
      <c r="G579" s="32">
        <v>6.1340000000000003</v>
      </c>
      <c r="H579" s="32">
        <v>91.525000000000006</v>
      </c>
      <c r="I579" s="32">
        <v>75.853999999999999</v>
      </c>
      <c r="J579" s="32">
        <v>9.173</v>
      </c>
      <c r="K579" s="32">
        <v>22.280999999999999</v>
      </c>
      <c r="L579" s="32">
        <v>277.12700000000001</v>
      </c>
    </row>
    <row r="580" spans="1:12" x14ac:dyDescent="0.25">
      <c r="A580" s="32" t="s">
        <v>189</v>
      </c>
      <c r="B580" s="32">
        <v>14.446</v>
      </c>
      <c r="C580" s="32">
        <v>11.52</v>
      </c>
      <c r="D580" s="32">
        <v>11.52</v>
      </c>
      <c r="E580" s="32">
        <v>59.448999999999998</v>
      </c>
      <c r="F580" s="32">
        <v>0.86399999999999999</v>
      </c>
      <c r="G580" s="32">
        <v>5.1120000000000001</v>
      </c>
      <c r="H580" s="32">
        <v>76.271000000000001</v>
      </c>
      <c r="I580" s="32">
        <v>63.210999999999999</v>
      </c>
      <c r="J580" s="32">
        <v>7.6440000000000001</v>
      </c>
      <c r="K580" s="32">
        <v>18.568000000000001</v>
      </c>
      <c r="L580" s="32">
        <v>242.393</v>
      </c>
    </row>
    <row r="581" spans="1:12" x14ac:dyDescent="0.25">
      <c r="A581" s="32" t="s">
        <v>190</v>
      </c>
      <c r="B581" s="32">
        <v>16.853999999999999</v>
      </c>
      <c r="C581" s="32">
        <v>13.44</v>
      </c>
      <c r="D581" s="32">
        <v>13.44</v>
      </c>
      <c r="E581" s="32">
        <v>50.956000000000003</v>
      </c>
      <c r="F581" s="32">
        <v>0.74099999999999999</v>
      </c>
      <c r="G581" s="32">
        <v>4.3810000000000002</v>
      </c>
      <c r="H581" s="32">
        <v>65.375</v>
      </c>
      <c r="I581" s="32">
        <v>54.180999999999997</v>
      </c>
      <c r="J581" s="32">
        <v>6.5519999999999996</v>
      </c>
      <c r="K581" s="32">
        <v>15.914999999999999</v>
      </c>
      <c r="L581" s="32">
        <v>219.36799999999999</v>
      </c>
    </row>
    <row r="582" spans="1:12" x14ac:dyDescent="0.25">
      <c r="A582" s="32" t="s">
        <v>191</v>
      </c>
      <c r="B582" s="32">
        <v>19.260999999999999</v>
      </c>
      <c r="C582" s="32">
        <v>15.36</v>
      </c>
      <c r="D582" s="32">
        <v>15.36</v>
      </c>
      <c r="E582" s="32">
        <v>44.587000000000003</v>
      </c>
      <c r="F582" s="32">
        <v>0.64800000000000002</v>
      </c>
      <c r="G582" s="32">
        <v>3.8340000000000001</v>
      </c>
      <c r="H582" s="32">
        <v>57.203000000000003</v>
      </c>
      <c r="I582" s="32">
        <v>47.408999999999999</v>
      </c>
      <c r="J582" s="32">
        <v>5.7329999999999997</v>
      </c>
      <c r="K582" s="32">
        <v>13.926</v>
      </c>
      <c r="L582" s="32">
        <v>203.66200000000001</v>
      </c>
    </row>
    <row r="583" spans="1:12" x14ac:dyDescent="0.25">
      <c r="A583" s="32" t="s">
        <v>192</v>
      </c>
      <c r="B583" s="32">
        <v>21.669</v>
      </c>
      <c r="C583" s="32">
        <v>17.28</v>
      </c>
      <c r="D583" s="32">
        <v>17.28</v>
      </c>
      <c r="E583" s="32">
        <v>39.633000000000003</v>
      </c>
      <c r="F583" s="32">
        <v>0.57599999999999996</v>
      </c>
      <c r="G583" s="32">
        <v>3.4079999999999999</v>
      </c>
      <c r="H583" s="32">
        <v>50.847000000000001</v>
      </c>
      <c r="I583" s="32">
        <v>42.140999999999998</v>
      </c>
      <c r="J583" s="32">
        <v>5.0960000000000001</v>
      </c>
      <c r="K583" s="32">
        <v>12.378</v>
      </c>
      <c r="L583" s="32">
        <v>192.834</v>
      </c>
    </row>
    <row r="584" spans="1:12" x14ac:dyDescent="0.25">
      <c r="A584" s="32" t="s">
        <v>172</v>
      </c>
      <c r="B584" s="32">
        <v>24.077000000000002</v>
      </c>
      <c r="C584" s="32">
        <v>19.2</v>
      </c>
      <c r="D584" s="32">
        <v>19.2</v>
      </c>
      <c r="E584" s="32">
        <v>35.668999999999997</v>
      </c>
      <c r="F584" s="32">
        <v>0.51800000000000002</v>
      </c>
      <c r="G584" s="32">
        <v>3.0670000000000002</v>
      </c>
      <c r="H584" s="32">
        <v>45.762999999999998</v>
      </c>
      <c r="I584" s="32">
        <v>37.927</v>
      </c>
      <c r="J584" s="32">
        <v>4.5860000000000003</v>
      </c>
      <c r="K584" s="32">
        <v>11.141</v>
      </c>
      <c r="L584" s="32">
        <v>185.42099999999999</v>
      </c>
    </row>
    <row r="585" spans="1:12" x14ac:dyDescent="0.25">
      <c r="A585" s="32" t="s">
        <v>173</v>
      </c>
      <c r="B585" s="32">
        <v>26.484000000000002</v>
      </c>
      <c r="C585" s="32">
        <v>21.12</v>
      </c>
      <c r="D585" s="32">
        <v>21.12</v>
      </c>
      <c r="E585" s="32">
        <v>32.427</v>
      </c>
      <c r="F585" s="32">
        <v>0.47099999999999997</v>
      </c>
      <c r="G585" s="32">
        <v>2.7879999999999998</v>
      </c>
      <c r="H585" s="32">
        <v>41.601999999999997</v>
      </c>
      <c r="I585" s="32">
        <v>34.478999999999999</v>
      </c>
      <c r="J585" s="32">
        <v>4.17</v>
      </c>
      <c r="K585" s="32">
        <v>10.128</v>
      </c>
      <c r="L585" s="32">
        <v>180.49100000000001</v>
      </c>
    </row>
    <row r="586" spans="1:12" x14ac:dyDescent="0.25">
      <c r="A586" s="32" t="s">
        <v>174</v>
      </c>
      <c r="B586" s="32">
        <v>28.891999999999999</v>
      </c>
      <c r="C586" s="32">
        <v>23.04</v>
      </c>
      <c r="D586" s="32">
        <v>23.04</v>
      </c>
      <c r="E586" s="32">
        <v>29.724</v>
      </c>
      <c r="F586" s="32">
        <v>0.432</v>
      </c>
      <c r="G586" s="32">
        <v>2.556</v>
      </c>
      <c r="H586" s="32">
        <v>38.136000000000003</v>
      </c>
      <c r="I586" s="32">
        <v>31.606000000000002</v>
      </c>
      <c r="J586" s="32">
        <v>3.8220000000000001</v>
      </c>
      <c r="K586" s="32">
        <v>9.2840000000000007</v>
      </c>
      <c r="L586" s="32">
        <v>177.42599999999999</v>
      </c>
    </row>
    <row r="587" spans="1:12" x14ac:dyDescent="0.25">
      <c r="A587" s="32" t="s">
        <v>175</v>
      </c>
      <c r="B587" s="32">
        <v>31.3</v>
      </c>
      <c r="C587" s="32">
        <v>24.96</v>
      </c>
      <c r="D587" s="32">
        <v>24.96</v>
      </c>
      <c r="E587" s="32">
        <v>27.437999999999999</v>
      </c>
      <c r="F587" s="32">
        <v>0.39900000000000002</v>
      </c>
      <c r="G587" s="32">
        <v>2.359</v>
      </c>
      <c r="H587" s="32">
        <v>35.201999999999998</v>
      </c>
      <c r="I587" s="32">
        <v>29.175000000000001</v>
      </c>
      <c r="J587" s="32">
        <v>3.528</v>
      </c>
      <c r="K587" s="32">
        <v>8.57</v>
      </c>
      <c r="L587" s="32">
        <v>175.79300000000001</v>
      </c>
    </row>
    <row r="588" spans="1:12" x14ac:dyDescent="0.25">
      <c r="A588" s="32" t="s">
        <v>176</v>
      </c>
      <c r="B588" s="32">
        <v>33.707999999999998</v>
      </c>
      <c r="C588" s="32">
        <v>26.88</v>
      </c>
      <c r="D588" s="32">
        <v>26.88</v>
      </c>
      <c r="E588" s="32">
        <v>25.478000000000002</v>
      </c>
      <c r="F588" s="32">
        <v>0.37</v>
      </c>
      <c r="G588" s="32">
        <v>2.1909999999999998</v>
      </c>
      <c r="H588" s="32">
        <v>32.688000000000002</v>
      </c>
      <c r="I588" s="32">
        <v>27.091000000000001</v>
      </c>
      <c r="J588" s="32">
        <v>3.2759999999999998</v>
      </c>
      <c r="K588" s="32">
        <v>7.9580000000000002</v>
      </c>
      <c r="L588" s="32">
        <v>175.286</v>
      </c>
    </row>
    <row r="589" spans="1:12" x14ac:dyDescent="0.25">
      <c r="A589" s="32" t="s">
        <v>177</v>
      </c>
      <c r="B589" s="32">
        <v>36.115000000000002</v>
      </c>
      <c r="C589" s="32">
        <v>28.8</v>
      </c>
      <c r="D589" s="32">
        <v>28.8</v>
      </c>
      <c r="E589" s="32">
        <v>23.78</v>
      </c>
      <c r="F589" s="32">
        <v>0.34599999999999997</v>
      </c>
      <c r="G589" s="32">
        <v>2.0449999999999999</v>
      </c>
      <c r="H589" s="32">
        <v>30.507999999999999</v>
      </c>
      <c r="I589" s="32">
        <v>25.285</v>
      </c>
      <c r="J589" s="32">
        <v>3.0579999999999998</v>
      </c>
      <c r="K589" s="32">
        <v>7.4269999999999996</v>
      </c>
      <c r="L589" s="32">
        <v>175.679</v>
      </c>
    </row>
    <row r="590" spans="1:12" x14ac:dyDescent="0.25">
      <c r="A590" s="32" t="s">
        <v>178</v>
      </c>
      <c r="B590" s="32">
        <v>38.523000000000003</v>
      </c>
      <c r="C590" s="32">
        <v>30.72</v>
      </c>
      <c r="D590" s="32">
        <v>30.72</v>
      </c>
      <c r="E590" s="32">
        <v>22.292999999999999</v>
      </c>
      <c r="F590" s="32">
        <v>0.32400000000000001</v>
      </c>
      <c r="G590" s="32">
        <v>1.917</v>
      </c>
      <c r="H590" s="32">
        <v>28.602</v>
      </c>
      <c r="I590" s="32">
        <v>23.704000000000001</v>
      </c>
      <c r="J590" s="32">
        <v>2.867</v>
      </c>
      <c r="K590" s="32">
        <v>6.9630000000000001</v>
      </c>
      <c r="L590" s="32">
        <v>176.803</v>
      </c>
    </row>
    <row r="591" spans="1:12" x14ac:dyDescent="0.25">
      <c r="A591" s="32" t="s">
        <v>179</v>
      </c>
      <c r="B591" s="32">
        <v>40.930999999999997</v>
      </c>
      <c r="C591" s="32">
        <v>32.64</v>
      </c>
      <c r="D591" s="32">
        <v>32.64</v>
      </c>
      <c r="E591" s="32">
        <v>20.981999999999999</v>
      </c>
      <c r="F591" s="32">
        <v>0.30499999999999999</v>
      </c>
      <c r="G591" s="32">
        <v>1.804</v>
      </c>
      <c r="H591" s="32">
        <v>26.919</v>
      </c>
      <c r="I591" s="32">
        <v>22.31</v>
      </c>
      <c r="J591" s="32">
        <v>2.698</v>
      </c>
      <c r="K591" s="32">
        <v>6.5529999999999999</v>
      </c>
      <c r="L591" s="32">
        <v>178.53100000000001</v>
      </c>
    </row>
    <row r="592" spans="1:12" x14ac:dyDescent="0.25">
      <c r="A592" s="32" t="s">
        <v>180</v>
      </c>
      <c r="B592" s="32">
        <v>43.338000000000001</v>
      </c>
      <c r="C592" s="32">
        <v>34.56</v>
      </c>
      <c r="D592" s="32">
        <v>34.56</v>
      </c>
      <c r="E592" s="32">
        <v>19.815999999999999</v>
      </c>
      <c r="F592" s="32">
        <v>0.28799999999999998</v>
      </c>
      <c r="G592" s="32">
        <v>1.704</v>
      </c>
      <c r="H592" s="32">
        <v>25.423999999999999</v>
      </c>
      <c r="I592" s="32">
        <v>21.07</v>
      </c>
      <c r="J592" s="32">
        <v>2.548</v>
      </c>
      <c r="K592" s="32">
        <v>6.1890000000000001</v>
      </c>
      <c r="L592" s="32">
        <v>180.76</v>
      </c>
    </row>
    <row r="593" spans="1:12" x14ac:dyDescent="0.25">
      <c r="A593" s="32" t="s">
        <v>181</v>
      </c>
      <c r="B593" s="32">
        <v>45.746000000000002</v>
      </c>
      <c r="C593" s="32">
        <v>36.479999999999997</v>
      </c>
      <c r="D593" s="32">
        <v>36.479999999999997</v>
      </c>
      <c r="E593" s="32">
        <v>18.773</v>
      </c>
      <c r="F593" s="32">
        <v>0.27300000000000002</v>
      </c>
      <c r="G593" s="32">
        <v>1.6140000000000001</v>
      </c>
      <c r="H593" s="32">
        <v>24.085999999999999</v>
      </c>
      <c r="I593" s="32">
        <v>19.962</v>
      </c>
      <c r="J593" s="32">
        <v>2.4140000000000001</v>
      </c>
      <c r="K593" s="32">
        <v>5.8630000000000004</v>
      </c>
      <c r="L593" s="32">
        <v>183.41399999999999</v>
      </c>
    </row>
    <row r="594" spans="1:12" x14ac:dyDescent="0.25">
      <c r="A594" s="32" t="s">
        <v>182</v>
      </c>
      <c r="B594" s="32">
        <v>48.154000000000003</v>
      </c>
      <c r="C594" s="32">
        <v>38.4</v>
      </c>
      <c r="D594" s="32">
        <v>38.4</v>
      </c>
      <c r="E594" s="32">
        <v>17.835000000000001</v>
      </c>
      <c r="F594" s="32">
        <v>0.25900000000000001</v>
      </c>
      <c r="G594" s="32">
        <v>1.5329999999999999</v>
      </c>
      <c r="H594" s="32">
        <v>22.881</v>
      </c>
      <c r="I594" s="32">
        <v>18.963000000000001</v>
      </c>
      <c r="J594" s="32">
        <v>2.2930000000000001</v>
      </c>
      <c r="K594" s="32">
        <v>5.57</v>
      </c>
      <c r="L594" s="32">
        <v>186.42500000000001</v>
      </c>
    </row>
    <row r="595" spans="1:12" x14ac:dyDescent="0.25">
      <c r="A595" s="32" t="s">
        <v>183</v>
      </c>
      <c r="B595" s="32">
        <v>52.969000000000001</v>
      </c>
      <c r="C595" s="32">
        <v>42.24</v>
      </c>
      <c r="D595" s="32">
        <v>42.24</v>
      </c>
      <c r="E595" s="32">
        <v>16.213000000000001</v>
      </c>
      <c r="F595" s="32">
        <v>0.23599999999999999</v>
      </c>
      <c r="G595" s="32">
        <v>1.3939999999999999</v>
      </c>
      <c r="H595" s="32">
        <v>20.800999999999998</v>
      </c>
      <c r="I595" s="32">
        <v>17.239000000000001</v>
      </c>
      <c r="J595" s="32">
        <v>2.085</v>
      </c>
      <c r="K595" s="32">
        <v>5.0640000000000001</v>
      </c>
      <c r="L595" s="32">
        <v>193.33199999999999</v>
      </c>
    </row>
    <row r="596" spans="1:12" x14ac:dyDescent="0.25">
      <c r="B596" s="40" t="s">
        <v>336</v>
      </c>
      <c r="C596" s="41"/>
      <c r="D596" s="41"/>
      <c r="E596" s="41"/>
      <c r="F596" s="41"/>
      <c r="G596" s="41"/>
      <c r="H596" s="41"/>
      <c r="I596" s="41"/>
      <c r="J596" s="41"/>
      <c r="K596" s="41"/>
      <c r="L596" s="41"/>
    </row>
    <row r="597" spans="1:12" x14ac:dyDescent="0.25">
      <c r="A597" s="32" t="s">
        <v>205</v>
      </c>
      <c r="B597" s="32">
        <v>2.4079999999999999</v>
      </c>
      <c r="C597" s="32">
        <v>1.536</v>
      </c>
      <c r="D597" s="32">
        <v>1.536</v>
      </c>
      <c r="E597" s="32">
        <v>285.35500000000002</v>
      </c>
      <c r="F597" s="32">
        <v>5.1840000000000002</v>
      </c>
      <c r="G597" s="32">
        <v>30.67</v>
      </c>
      <c r="H597" s="32">
        <v>457.62700000000001</v>
      </c>
      <c r="I597" s="32">
        <v>379.26900000000001</v>
      </c>
      <c r="J597" s="32">
        <v>45.865000000000002</v>
      </c>
      <c r="K597" s="32">
        <v>111.40600000000001</v>
      </c>
      <c r="L597" s="32">
        <v>1163.585</v>
      </c>
    </row>
    <row r="598" spans="1:12" x14ac:dyDescent="0.25">
      <c r="A598" s="32" t="s">
        <v>206</v>
      </c>
      <c r="B598" s="32">
        <v>4.8150000000000004</v>
      </c>
      <c r="C598" s="32">
        <v>3.0720000000000001</v>
      </c>
      <c r="D598" s="32">
        <v>3.0720000000000001</v>
      </c>
      <c r="E598" s="32">
        <v>142.67699999999999</v>
      </c>
      <c r="F598" s="32">
        <v>2.5920000000000001</v>
      </c>
      <c r="G598" s="32">
        <v>15.335000000000001</v>
      </c>
      <c r="H598" s="32">
        <v>228.81399999999999</v>
      </c>
      <c r="I598" s="32">
        <v>189.63399999999999</v>
      </c>
      <c r="J598" s="32">
        <v>22.931999999999999</v>
      </c>
      <c r="K598" s="32">
        <v>55.703000000000003</v>
      </c>
      <c r="L598" s="32">
        <v>590.01099999999997</v>
      </c>
    </row>
    <row r="599" spans="1:12" x14ac:dyDescent="0.25">
      <c r="A599" s="32" t="s">
        <v>207</v>
      </c>
      <c r="B599" s="32">
        <v>7.2229999999999999</v>
      </c>
      <c r="C599" s="32">
        <v>4.6079999999999997</v>
      </c>
      <c r="D599" s="32">
        <v>4.6079999999999997</v>
      </c>
      <c r="E599" s="32">
        <v>95.117999999999995</v>
      </c>
      <c r="F599" s="32">
        <v>1.728</v>
      </c>
      <c r="G599" s="32">
        <v>10.223000000000001</v>
      </c>
      <c r="H599" s="32">
        <v>152.542</v>
      </c>
      <c r="I599" s="32">
        <v>126.423</v>
      </c>
      <c r="J599" s="32">
        <v>15.288</v>
      </c>
      <c r="K599" s="32">
        <v>37.134999999999998</v>
      </c>
      <c r="L599" s="32">
        <v>402.47300000000001</v>
      </c>
    </row>
    <row r="600" spans="1:12" x14ac:dyDescent="0.25">
      <c r="A600" s="32" t="s">
        <v>208</v>
      </c>
      <c r="B600" s="32">
        <v>9.6310000000000002</v>
      </c>
      <c r="C600" s="32">
        <v>6.1440000000000001</v>
      </c>
      <c r="D600" s="32">
        <v>6.1440000000000001</v>
      </c>
      <c r="E600" s="32">
        <v>71.338999999999999</v>
      </c>
      <c r="F600" s="32">
        <v>1.296</v>
      </c>
      <c r="G600" s="32">
        <v>7.6669999999999998</v>
      </c>
      <c r="H600" s="32">
        <v>114.407</v>
      </c>
      <c r="I600" s="32">
        <v>94.816999999999993</v>
      </c>
      <c r="J600" s="32">
        <v>11.465999999999999</v>
      </c>
      <c r="K600" s="32">
        <v>27.850999999999999</v>
      </c>
      <c r="L600" s="32">
        <v>311.44499999999999</v>
      </c>
    </row>
    <row r="601" spans="1:12" x14ac:dyDescent="0.25">
      <c r="A601" s="32" t="s">
        <v>209</v>
      </c>
      <c r="B601" s="32">
        <v>12.038</v>
      </c>
      <c r="C601" s="32">
        <v>7.68</v>
      </c>
      <c r="D601" s="32">
        <v>7.68</v>
      </c>
      <c r="E601" s="32">
        <v>57.070999999999998</v>
      </c>
      <c r="F601" s="32">
        <v>1.0369999999999999</v>
      </c>
      <c r="G601" s="32">
        <v>6.1340000000000003</v>
      </c>
      <c r="H601" s="32">
        <v>91.525000000000006</v>
      </c>
      <c r="I601" s="32">
        <v>75.853999999999999</v>
      </c>
      <c r="J601" s="32">
        <v>9.173</v>
      </c>
      <c r="K601" s="32">
        <v>22.280999999999999</v>
      </c>
      <c r="L601" s="32">
        <v>259.01900000000001</v>
      </c>
    </row>
    <row r="602" spans="1:12" x14ac:dyDescent="0.25">
      <c r="A602" s="32" t="s">
        <v>210</v>
      </c>
      <c r="B602" s="32">
        <v>14.446</v>
      </c>
      <c r="C602" s="32">
        <v>9.2159999999999993</v>
      </c>
      <c r="D602" s="32">
        <v>9.2159999999999993</v>
      </c>
      <c r="E602" s="32">
        <v>47.558999999999997</v>
      </c>
      <c r="F602" s="32">
        <v>0.86399999999999999</v>
      </c>
      <c r="G602" s="32">
        <v>5.1120000000000001</v>
      </c>
      <c r="H602" s="32">
        <v>76.271000000000001</v>
      </c>
      <c r="I602" s="32">
        <v>63.210999999999999</v>
      </c>
      <c r="J602" s="32">
        <v>7.6440000000000001</v>
      </c>
      <c r="K602" s="32">
        <v>18.568000000000001</v>
      </c>
      <c r="L602" s="32">
        <v>225.89500000000001</v>
      </c>
    </row>
    <row r="603" spans="1:12" x14ac:dyDescent="0.25">
      <c r="A603" s="32" t="s">
        <v>211</v>
      </c>
      <c r="B603" s="32">
        <v>16.853999999999999</v>
      </c>
      <c r="C603" s="32">
        <v>10.752000000000001</v>
      </c>
      <c r="D603" s="32">
        <v>10.752000000000001</v>
      </c>
      <c r="E603" s="32">
        <v>40.765000000000001</v>
      </c>
      <c r="F603" s="32">
        <v>0.74099999999999999</v>
      </c>
      <c r="G603" s="32">
        <v>4.3810000000000002</v>
      </c>
      <c r="H603" s="32">
        <v>65.375</v>
      </c>
      <c r="I603" s="32">
        <v>54.180999999999997</v>
      </c>
      <c r="J603" s="32">
        <v>6.5519999999999996</v>
      </c>
      <c r="K603" s="32">
        <v>15.914999999999999</v>
      </c>
      <c r="L603" s="32">
        <v>203.80099999999999</v>
      </c>
    </row>
    <row r="604" spans="1:12" x14ac:dyDescent="0.25">
      <c r="A604" s="32" t="s">
        <v>212</v>
      </c>
      <c r="B604" s="32">
        <v>19.260999999999999</v>
      </c>
      <c r="C604" s="32">
        <v>12.288</v>
      </c>
      <c r="D604" s="32">
        <v>12.288</v>
      </c>
      <c r="E604" s="32">
        <v>35.668999999999997</v>
      </c>
      <c r="F604" s="32">
        <v>0.64800000000000002</v>
      </c>
      <c r="G604" s="32">
        <v>3.8340000000000001</v>
      </c>
      <c r="H604" s="32">
        <v>57.203000000000003</v>
      </c>
      <c r="I604" s="32">
        <v>47.408999999999999</v>
      </c>
      <c r="J604" s="32">
        <v>5.7329999999999997</v>
      </c>
      <c r="K604" s="32">
        <v>13.926</v>
      </c>
      <c r="L604" s="32">
        <v>188.6</v>
      </c>
    </row>
    <row r="605" spans="1:12" x14ac:dyDescent="0.25">
      <c r="A605" s="32" t="s">
        <v>213</v>
      </c>
      <c r="B605" s="32">
        <v>21.669</v>
      </c>
      <c r="C605" s="32">
        <v>13.824</v>
      </c>
      <c r="D605" s="32">
        <v>13.824</v>
      </c>
      <c r="E605" s="32">
        <v>31.706</v>
      </c>
      <c r="F605" s="32">
        <v>0.57599999999999996</v>
      </c>
      <c r="G605" s="32">
        <v>3.4079999999999999</v>
      </c>
      <c r="H605" s="32">
        <v>50.847000000000001</v>
      </c>
      <c r="I605" s="32">
        <v>42.140999999999998</v>
      </c>
      <c r="J605" s="32">
        <v>5.0960000000000001</v>
      </c>
      <c r="K605" s="32">
        <v>12.378</v>
      </c>
      <c r="L605" s="32">
        <v>177.995</v>
      </c>
    </row>
    <row r="606" spans="1:12" x14ac:dyDescent="0.25">
      <c r="A606" s="32" t="s">
        <v>193</v>
      </c>
      <c r="B606" s="32">
        <v>24.077000000000002</v>
      </c>
      <c r="C606" s="32">
        <v>15.36</v>
      </c>
      <c r="D606" s="32">
        <v>15.36</v>
      </c>
      <c r="E606" s="32">
        <v>28.535</v>
      </c>
      <c r="F606" s="32">
        <v>0.51800000000000002</v>
      </c>
      <c r="G606" s="32">
        <v>3.0670000000000002</v>
      </c>
      <c r="H606" s="32">
        <v>45.762999999999998</v>
      </c>
      <c r="I606" s="32">
        <v>37.927</v>
      </c>
      <c r="J606" s="32">
        <v>4.5860000000000003</v>
      </c>
      <c r="K606" s="32">
        <v>11.141</v>
      </c>
      <c r="L606" s="32">
        <v>170.607</v>
      </c>
    </row>
    <row r="607" spans="1:12" x14ac:dyDescent="0.25">
      <c r="A607" s="32" t="s">
        <v>194</v>
      </c>
      <c r="B607" s="32">
        <v>26.484000000000002</v>
      </c>
      <c r="C607" s="32">
        <v>16.896000000000001</v>
      </c>
      <c r="D607" s="32">
        <v>16.896000000000001</v>
      </c>
      <c r="E607" s="32">
        <v>25.940999999999999</v>
      </c>
      <c r="F607" s="32">
        <v>0.47099999999999997</v>
      </c>
      <c r="G607" s="32">
        <v>2.7879999999999998</v>
      </c>
      <c r="H607" s="32">
        <v>41.601999999999997</v>
      </c>
      <c r="I607" s="32">
        <v>34.478999999999999</v>
      </c>
      <c r="J607" s="32">
        <v>4.17</v>
      </c>
      <c r="K607" s="32">
        <v>10.128</v>
      </c>
      <c r="L607" s="32">
        <v>165.55699999999999</v>
      </c>
    </row>
    <row r="608" spans="1:12" x14ac:dyDescent="0.25">
      <c r="A608" s="32" t="s">
        <v>195</v>
      </c>
      <c r="B608" s="32">
        <v>28.891999999999999</v>
      </c>
      <c r="C608" s="32">
        <v>18.431999999999999</v>
      </c>
      <c r="D608" s="32">
        <v>18.431999999999999</v>
      </c>
      <c r="E608" s="32">
        <v>23.78</v>
      </c>
      <c r="F608" s="32">
        <v>0.432</v>
      </c>
      <c r="G608" s="32">
        <v>2.556</v>
      </c>
      <c r="H608" s="32">
        <v>38.136000000000003</v>
      </c>
      <c r="I608" s="32">
        <v>31.606000000000002</v>
      </c>
      <c r="J608" s="32">
        <v>3.8220000000000001</v>
      </c>
      <c r="K608" s="32">
        <v>9.2840000000000007</v>
      </c>
      <c r="L608" s="32">
        <v>162.26599999999999</v>
      </c>
    </row>
    <row r="609" spans="1:12" x14ac:dyDescent="0.25">
      <c r="A609" s="32" t="s">
        <v>196</v>
      </c>
      <c r="B609" s="32">
        <v>31.3</v>
      </c>
      <c r="C609" s="32">
        <v>19.968</v>
      </c>
      <c r="D609" s="32">
        <v>19.968</v>
      </c>
      <c r="E609" s="32">
        <v>21.95</v>
      </c>
      <c r="F609" s="32">
        <v>0.39900000000000002</v>
      </c>
      <c r="G609" s="32">
        <v>2.359</v>
      </c>
      <c r="H609" s="32">
        <v>35.201999999999998</v>
      </c>
      <c r="I609" s="32">
        <v>29.175000000000001</v>
      </c>
      <c r="J609" s="32">
        <v>3.528</v>
      </c>
      <c r="K609" s="32">
        <v>8.57</v>
      </c>
      <c r="L609" s="32">
        <v>160.321</v>
      </c>
    </row>
    <row r="610" spans="1:12" x14ac:dyDescent="0.25">
      <c r="A610" s="32" t="s">
        <v>197</v>
      </c>
      <c r="B610" s="32">
        <v>33.707999999999998</v>
      </c>
      <c r="C610" s="32">
        <v>21.504000000000001</v>
      </c>
      <c r="D610" s="32">
        <v>21.504000000000001</v>
      </c>
      <c r="E610" s="32">
        <v>20.382000000000001</v>
      </c>
      <c r="F610" s="32">
        <v>0.37</v>
      </c>
      <c r="G610" s="32">
        <v>2.1909999999999998</v>
      </c>
      <c r="H610" s="32">
        <v>32.688000000000002</v>
      </c>
      <c r="I610" s="32">
        <v>27.091000000000001</v>
      </c>
      <c r="J610" s="32">
        <v>3.2759999999999998</v>
      </c>
      <c r="K610" s="32">
        <v>7.9580000000000002</v>
      </c>
      <c r="L610" s="32">
        <v>159.43799999999999</v>
      </c>
    </row>
    <row r="611" spans="1:12" x14ac:dyDescent="0.25">
      <c r="A611" s="32" t="s">
        <v>198</v>
      </c>
      <c r="B611" s="32">
        <v>36.115000000000002</v>
      </c>
      <c r="C611" s="32">
        <v>23.04</v>
      </c>
      <c r="D611" s="32">
        <v>23.04</v>
      </c>
      <c r="E611" s="32">
        <v>19.024000000000001</v>
      </c>
      <c r="F611" s="32">
        <v>0.34599999999999997</v>
      </c>
      <c r="G611" s="32">
        <v>2.0449999999999999</v>
      </c>
      <c r="H611" s="32">
        <v>30.507999999999999</v>
      </c>
      <c r="I611" s="32">
        <v>25.285</v>
      </c>
      <c r="J611" s="32">
        <v>3.0579999999999998</v>
      </c>
      <c r="K611" s="32">
        <v>7.4269999999999996</v>
      </c>
      <c r="L611" s="32">
        <v>159.40299999999999</v>
      </c>
    </row>
    <row r="612" spans="1:12" x14ac:dyDescent="0.25">
      <c r="A612" s="32" t="s">
        <v>199</v>
      </c>
      <c r="B612" s="32">
        <v>38.523000000000003</v>
      </c>
      <c r="C612" s="32">
        <v>24.576000000000001</v>
      </c>
      <c r="D612" s="32">
        <v>24.576000000000001</v>
      </c>
      <c r="E612" s="32">
        <v>17.835000000000001</v>
      </c>
      <c r="F612" s="32">
        <v>0.32400000000000001</v>
      </c>
      <c r="G612" s="32">
        <v>1.917</v>
      </c>
      <c r="H612" s="32">
        <v>28.602</v>
      </c>
      <c r="I612" s="32">
        <v>23.704000000000001</v>
      </c>
      <c r="J612" s="32">
        <v>2.867</v>
      </c>
      <c r="K612" s="32">
        <v>6.9630000000000001</v>
      </c>
      <c r="L612" s="32">
        <v>160.05699999999999</v>
      </c>
    </row>
    <row r="613" spans="1:12" x14ac:dyDescent="0.25">
      <c r="A613" s="32" t="s">
        <v>200</v>
      </c>
      <c r="B613" s="32">
        <v>40.930999999999997</v>
      </c>
      <c r="C613" s="32">
        <v>26.111999999999998</v>
      </c>
      <c r="D613" s="32">
        <v>26.111999999999998</v>
      </c>
      <c r="E613" s="32">
        <v>16.786000000000001</v>
      </c>
      <c r="F613" s="32">
        <v>0.30499999999999999</v>
      </c>
      <c r="G613" s="32">
        <v>1.804</v>
      </c>
      <c r="H613" s="32">
        <v>26.919</v>
      </c>
      <c r="I613" s="32">
        <v>22.31</v>
      </c>
      <c r="J613" s="32">
        <v>2.698</v>
      </c>
      <c r="K613" s="32">
        <v>6.5529999999999999</v>
      </c>
      <c r="L613" s="32">
        <v>161.279</v>
      </c>
    </row>
    <row r="614" spans="1:12" x14ac:dyDescent="0.25">
      <c r="A614" s="32" t="s">
        <v>201</v>
      </c>
      <c r="B614" s="32">
        <v>43.338000000000001</v>
      </c>
      <c r="C614" s="32">
        <v>27.648</v>
      </c>
      <c r="D614" s="32">
        <v>27.648</v>
      </c>
      <c r="E614" s="32">
        <v>15.853</v>
      </c>
      <c r="F614" s="32">
        <v>0.28799999999999998</v>
      </c>
      <c r="G614" s="32">
        <v>1.704</v>
      </c>
      <c r="H614" s="32">
        <v>25.423999999999999</v>
      </c>
      <c r="I614" s="32">
        <v>21.07</v>
      </c>
      <c r="J614" s="32">
        <v>2.548</v>
      </c>
      <c r="K614" s="32">
        <v>6.1890000000000001</v>
      </c>
      <c r="L614" s="32">
        <v>162.97300000000001</v>
      </c>
    </row>
    <row r="615" spans="1:12" x14ac:dyDescent="0.25">
      <c r="A615" s="32" t="s">
        <v>202</v>
      </c>
      <c r="B615" s="32">
        <v>45.746000000000002</v>
      </c>
      <c r="C615" s="32">
        <v>29.184000000000001</v>
      </c>
      <c r="D615" s="32">
        <v>29.184000000000001</v>
      </c>
      <c r="E615" s="32">
        <v>15.019</v>
      </c>
      <c r="F615" s="32">
        <v>0.27300000000000002</v>
      </c>
      <c r="G615" s="32">
        <v>1.6140000000000001</v>
      </c>
      <c r="H615" s="32">
        <v>24.085999999999999</v>
      </c>
      <c r="I615" s="32">
        <v>19.962</v>
      </c>
      <c r="J615" s="32">
        <v>2.4140000000000001</v>
      </c>
      <c r="K615" s="32">
        <v>5.8630000000000004</v>
      </c>
      <c r="L615" s="32">
        <v>165.06800000000001</v>
      </c>
    </row>
    <row r="616" spans="1:12" x14ac:dyDescent="0.25">
      <c r="A616" s="32" t="s">
        <v>203</v>
      </c>
      <c r="B616" s="32">
        <v>48.154000000000003</v>
      </c>
      <c r="C616" s="32">
        <v>30.72</v>
      </c>
      <c r="D616" s="32">
        <v>30.72</v>
      </c>
      <c r="E616" s="32">
        <v>14.268000000000001</v>
      </c>
      <c r="F616" s="32">
        <v>0.25900000000000001</v>
      </c>
      <c r="G616" s="32">
        <v>1.5329999999999999</v>
      </c>
      <c r="H616" s="32">
        <v>22.881</v>
      </c>
      <c r="I616" s="32">
        <v>18.963000000000001</v>
      </c>
      <c r="J616" s="32">
        <v>2.2930000000000001</v>
      </c>
      <c r="K616" s="32">
        <v>5.57</v>
      </c>
      <c r="L616" s="32">
        <v>167.49799999999999</v>
      </c>
    </row>
    <row r="617" spans="1:12" x14ac:dyDescent="0.25">
      <c r="A617" s="32" t="s">
        <v>204</v>
      </c>
      <c r="B617" s="32">
        <v>52.969000000000001</v>
      </c>
      <c r="C617" s="32">
        <v>33.792000000000002</v>
      </c>
      <c r="D617" s="32">
        <v>33.792000000000002</v>
      </c>
      <c r="E617" s="32">
        <v>12.971</v>
      </c>
      <c r="F617" s="32">
        <v>0.23599999999999999</v>
      </c>
      <c r="G617" s="32">
        <v>1.3939999999999999</v>
      </c>
      <c r="H617" s="32">
        <v>20.800999999999998</v>
      </c>
      <c r="I617" s="32">
        <v>17.239000000000001</v>
      </c>
      <c r="J617" s="32">
        <v>2.085</v>
      </c>
      <c r="K617" s="32">
        <v>5.0640000000000001</v>
      </c>
      <c r="L617" s="32">
        <v>173.19399999999999</v>
      </c>
    </row>
    <row r="618" spans="1:12" x14ac:dyDescent="0.25">
      <c r="B618" s="40" t="s">
        <v>337</v>
      </c>
      <c r="C618" s="41"/>
      <c r="D618" s="41"/>
      <c r="E618" s="41"/>
      <c r="F618" s="41"/>
      <c r="G618" s="41"/>
      <c r="H618" s="41"/>
      <c r="I618" s="41"/>
      <c r="J618" s="41"/>
      <c r="K618" s="41"/>
      <c r="L618" s="41"/>
    </row>
    <row r="619" spans="1:12" x14ac:dyDescent="0.25">
      <c r="A619" s="32" t="s">
        <v>226</v>
      </c>
      <c r="B619" s="32">
        <v>2.4079999999999999</v>
      </c>
      <c r="C619" s="32">
        <v>5.1230000000000002</v>
      </c>
      <c r="D619" s="32">
        <v>5.1230000000000002</v>
      </c>
      <c r="E619" s="32">
        <v>951.65800000000002</v>
      </c>
      <c r="F619" s="32">
        <v>5.1840000000000002</v>
      </c>
      <c r="G619" s="32">
        <v>30.67</v>
      </c>
      <c r="H619" s="32">
        <v>457.62700000000001</v>
      </c>
      <c r="I619" s="32">
        <v>379.26900000000001</v>
      </c>
      <c r="J619" s="32">
        <v>45.865000000000002</v>
      </c>
      <c r="K619" s="32">
        <v>111.40600000000001</v>
      </c>
      <c r="L619" s="32">
        <v>1837.0619999999999</v>
      </c>
    </row>
    <row r="620" spans="1:12" x14ac:dyDescent="0.25">
      <c r="A620" s="32" t="s">
        <v>227</v>
      </c>
      <c r="B620" s="32">
        <v>4.8150000000000004</v>
      </c>
      <c r="C620" s="32">
        <v>10.244999999999999</v>
      </c>
      <c r="D620" s="32">
        <v>10.244999999999999</v>
      </c>
      <c r="E620" s="32">
        <v>475.82900000000001</v>
      </c>
      <c r="F620" s="32">
        <v>2.5920000000000001</v>
      </c>
      <c r="G620" s="32">
        <v>15.335000000000001</v>
      </c>
      <c r="H620" s="32">
        <v>228.81399999999999</v>
      </c>
      <c r="I620" s="32">
        <v>189.63399999999999</v>
      </c>
      <c r="J620" s="32">
        <v>22.931999999999999</v>
      </c>
      <c r="K620" s="32">
        <v>55.703000000000003</v>
      </c>
      <c r="L620" s="32">
        <v>937.50900000000001</v>
      </c>
    </row>
    <row r="621" spans="1:12" x14ac:dyDescent="0.25">
      <c r="A621" s="32" t="s">
        <v>228</v>
      </c>
      <c r="B621" s="32">
        <v>7.2229999999999999</v>
      </c>
      <c r="C621" s="32">
        <v>15.368</v>
      </c>
      <c r="D621" s="32">
        <v>15.368</v>
      </c>
      <c r="E621" s="32">
        <v>317.21899999999999</v>
      </c>
      <c r="F621" s="32">
        <v>1.728</v>
      </c>
      <c r="G621" s="32">
        <v>10.223000000000001</v>
      </c>
      <c r="H621" s="32">
        <v>152.542</v>
      </c>
      <c r="I621" s="32">
        <v>126.423</v>
      </c>
      <c r="J621" s="32">
        <v>15.288</v>
      </c>
      <c r="K621" s="32">
        <v>37.134999999999998</v>
      </c>
      <c r="L621" s="32">
        <v>646.09400000000005</v>
      </c>
    </row>
    <row r="622" spans="1:12" x14ac:dyDescent="0.25">
      <c r="A622" s="32" t="s">
        <v>229</v>
      </c>
      <c r="B622" s="32">
        <v>9.6310000000000002</v>
      </c>
      <c r="C622" s="32">
        <v>20.49</v>
      </c>
      <c r="D622" s="32">
        <v>20.49</v>
      </c>
      <c r="E622" s="32">
        <v>237.91399999999999</v>
      </c>
      <c r="F622" s="32">
        <v>1.296</v>
      </c>
      <c r="G622" s="32">
        <v>7.6669999999999998</v>
      </c>
      <c r="H622" s="32">
        <v>114.407</v>
      </c>
      <c r="I622" s="32">
        <v>94.816999999999993</v>
      </c>
      <c r="J622" s="32">
        <v>11.465999999999999</v>
      </c>
      <c r="K622" s="32">
        <v>27.850999999999999</v>
      </c>
      <c r="L622" s="32">
        <v>506.71199999999999</v>
      </c>
    </row>
    <row r="623" spans="1:12" x14ac:dyDescent="0.25">
      <c r="A623" s="32" t="s">
        <v>230</v>
      </c>
      <c r="B623" s="32">
        <v>12.038</v>
      </c>
      <c r="C623" s="32">
        <v>25.613</v>
      </c>
      <c r="D623" s="32">
        <v>25.613</v>
      </c>
      <c r="E623" s="32">
        <v>190.33199999999999</v>
      </c>
      <c r="F623" s="32">
        <v>1.0369999999999999</v>
      </c>
      <c r="G623" s="32">
        <v>6.1340000000000003</v>
      </c>
      <c r="H623" s="32">
        <v>91.525000000000006</v>
      </c>
      <c r="I623" s="32">
        <v>75.853999999999999</v>
      </c>
      <c r="J623" s="32">
        <v>9.173</v>
      </c>
      <c r="K623" s="32">
        <v>22.280999999999999</v>
      </c>
      <c r="L623" s="32">
        <v>428.14600000000002</v>
      </c>
    </row>
    <row r="624" spans="1:12" x14ac:dyDescent="0.25">
      <c r="A624" s="32" t="s">
        <v>231</v>
      </c>
      <c r="B624" s="32">
        <v>14.446</v>
      </c>
      <c r="C624" s="32">
        <v>30.734999999999999</v>
      </c>
      <c r="D624" s="32">
        <v>30.734999999999999</v>
      </c>
      <c r="E624" s="32">
        <v>158.61000000000001</v>
      </c>
      <c r="F624" s="32">
        <v>0.86399999999999999</v>
      </c>
      <c r="G624" s="32">
        <v>5.1120000000000001</v>
      </c>
      <c r="H624" s="32">
        <v>76.271000000000001</v>
      </c>
      <c r="I624" s="32">
        <v>63.210999999999999</v>
      </c>
      <c r="J624" s="32">
        <v>7.6440000000000001</v>
      </c>
      <c r="K624" s="32">
        <v>18.568000000000001</v>
      </c>
      <c r="L624" s="32">
        <v>379.98399999999998</v>
      </c>
    </row>
    <row r="625" spans="1:12" x14ac:dyDescent="0.25">
      <c r="A625" s="32" t="s">
        <v>232</v>
      </c>
      <c r="B625" s="32">
        <v>16.853999999999999</v>
      </c>
      <c r="C625" s="32">
        <v>35.857999999999997</v>
      </c>
      <c r="D625" s="32">
        <v>35.857999999999997</v>
      </c>
      <c r="E625" s="32">
        <v>135.95099999999999</v>
      </c>
      <c r="F625" s="32">
        <v>0.74099999999999999</v>
      </c>
      <c r="G625" s="32">
        <v>4.3810000000000002</v>
      </c>
      <c r="H625" s="32">
        <v>65.375</v>
      </c>
      <c r="I625" s="32">
        <v>54.180999999999997</v>
      </c>
      <c r="J625" s="32">
        <v>6.5519999999999996</v>
      </c>
      <c r="K625" s="32">
        <v>15.914999999999999</v>
      </c>
      <c r="L625" s="32">
        <v>349.19900000000001</v>
      </c>
    </row>
    <row r="626" spans="1:12" x14ac:dyDescent="0.25">
      <c r="A626" s="32" t="s">
        <v>233</v>
      </c>
      <c r="B626" s="32">
        <v>19.260999999999999</v>
      </c>
      <c r="C626" s="32">
        <v>40.98</v>
      </c>
      <c r="D626" s="32">
        <v>40.98</v>
      </c>
      <c r="E626" s="32">
        <v>118.95699999999999</v>
      </c>
      <c r="F626" s="32">
        <v>0.64800000000000002</v>
      </c>
      <c r="G626" s="32">
        <v>3.8340000000000001</v>
      </c>
      <c r="H626" s="32">
        <v>57.203000000000003</v>
      </c>
      <c r="I626" s="32">
        <v>47.408999999999999</v>
      </c>
      <c r="J626" s="32">
        <v>5.7329999999999997</v>
      </c>
      <c r="K626" s="32">
        <v>13.926</v>
      </c>
      <c r="L626" s="32">
        <v>329.27199999999999</v>
      </c>
    </row>
    <row r="627" spans="1:12" x14ac:dyDescent="0.25">
      <c r="A627" s="32" t="s">
        <v>234</v>
      </c>
      <c r="B627" s="32">
        <v>21.669</v>
      </c>
      <c r="C627" s="32">
        <v>46.103000000000002</v>
      </c>
      <c r="D627" s="32">
        <v>46.103000000000002</v>
      </c>
      <c r="E627" s="32">
        <v>105.74</v>
      </c>
      <c r="F627" s="32">
        <v>0.57599999999999996</v>
      </c>
      <c r="G627" s="32">
        <v>3.4079999999999999</v>
      </c>
      <c r="H627" s="32">
        <v>50.847000000000001</v>
      </c>
      <c r="I627" s="32">
        <v>42.140999999999998</v>
      </c>
      <c r="J627" s="32">
        <v>5.0960000000000001</v>
      </c>
      <c r="K627" s="32">
        <v>12.378</v>
      </c>
      <c r="L627" s="32">
        <v>316.58699999999999</v>
      </c>
    </row>
    <row r="628" spans="1:12" x14ac:dyDescent="0.25">
      <c r="A628" s="32" t="s">
        <v>214</v>
      </c>
      <c r="B628" s="32">
        <v>24.077000000000002</v>
      </c>
      <c r="C628" s="32">
        <v>51.225999999999999</v>
      </c>
      <c r="D628" s="32">
        <v>51.225999999999999</v>
      </c>
      <c r="E628" s="32">
        <v>95.165999999999997</v>
      </c>
      <c r="F628" s="32">
        <v>0.51800000000000002</v>
      </c>
      <c r="G628" s="32">
        <v>3.0670000000000002</v>
      </c>
      <c r="H628" s="32">
        <v>45.762999999999998</v>
      </c>
      <c r="I628" s="32">
        <v>37.927</v>
      </c>
      <c r="J628" s="32">
        <v>4.5860000000000003</v>
      </c>
      <c r="K628" s="32">
        <v>11.141</v>
      </c>
      <c r="L628" s="32">
        <v>308.97000000000003</v>
      </c>
    </row>
    <row r="629" spans="1:12" x14ac:dyDescent="0.25">
      <c r="A629" s="32" t="s">
        <v>215</v>
      </c>
      <c r="B629" s="32">
        <v>26.484000000000002</v>
      </c>
      <c r="C629" s="32">
        <v>56.347999999999999</v>
      </c>
      <c r="D629" s="32">
        <v>56.347999999999999</v>
      </c>
      <c r="E629" s="32">
        <v>86.513999999999996</v>
      </c>
      <c r="F629" s="32">
        <v>0.47099999999999997</v>
      </c>
      <c r="G629" s="32">
        <v>2.7879999999999998</v>
      </c>
      <c r="H629" s="32">
        <v>41.601999999999997</v>
      </c>
      <c r="I629" s="32">
        <v>34.478999999999999</v>
      </c>
      <c r="J629" s="32">
        <v>4.17</v>
      </c>
      <c r="K629" s="32">
        <v>10.128</v>
      </c>
      <c r="L629" s="32">
        <v>305.03399999999999</v>
      </c>
    </row>
    <row r="630" spans="1:12" x14ac:dyDescent="0.25">
      <c r="A630" s="32" t="s">
        <v>216</v>
      </c>
      <c r="B630" s="32">
        <v>28.891999999999999</v>
      </c>
      <c r="C630" s="32">
        <v>61.470999999999997</v>
      </c>
      <c r="D630" s="32">
        <v>61.470999999999997</v>
      </c>
      <c r="E630" s="32">
        <v>79.305000000000007</v>
      </c>
      <c r="F630" s="32">
        <v>0.432</v>
      </c>
      <c r="G630" s="32">
        <v>2.556</v>
      </c>
      <c r="H630" s="32">
        <v>38.136000000000003</v>
      </c>
      <c r="I630" s="32">
        <v>31.606000000000002</v>
      </c>
      <c r="J630" s="32">
        <v>3.8220000000000001</v>
      </c>
      <c r="K630" s="32">
        <v>9.2840000000000007</v>
      </c>
      <c r="L630" s="32">
        <v>303.86900000000003</v>
      </c>
    </row>
    <row r="631" spans="1:12" x14ac:dyDescent="0.25">
      <c r="A631" s="32" t="s">
        <v>217</v>
      </c>
      <c r="B631" s="32">
        <v>31.3</v>
      </c>
      <c r="C631" s="32">
        <v>66.593000000000004</v>
      </c>
      <c r="D631" s="32">
        <v>66.593000000000004</v>
      </c>
      <c r="E631" s="32">
        <v>73.203999999999994</v>
      </c>
      <c r="F631" s="32">
        <v>0.39900000000000002</v>
      </c>
      <c r="G631" s="32">
        <v>2.359</v>
      </c>
      <c r="H631" s="32">
        <v>35.201999999999998</v>
      </c>
      <c r="I631" s="32">
        <v>29.175000000000001</v>
      </c>
      <c r="J631" s="32">
        <v>3.528</v>
      </c>
      <c r="K631" s="32">
        <v>8.57</v>
      </c>
      <c r="L631" s="32">
        <v>304.82499999999999</v>
      </c>
    </row>
    <row r="632" spans="1:12" x14ac:dyDescent="0.25">
      <c r="A632" s="32" t="s">
        <v>218</v>
      </c>
      <c r="B632" s="32">
        <v>33.707999999999998</v>
      </c>
      <c r="C632" s="32">
        <v>71.715999999999994</v>
      </c>
      <c r="D632" s="32">
        <v>71.715999999999994</v>
      </c>
      <c r="E632" s="32">
        <v>67.975999999999999</v>
      </c>
      <c r="F632" s="32">
        <v>0.37</v>
      </c>
      <c r="G632" s="32">
        <v>2.1909999999999998</v>
      </c>
      <c r="H632" s="32">
        <v>32.688000000000002</v>
      </c>
      <c r="I632" s="32">
        <v>27.091000000000001</v>
      </c>
      <c r="J632" s="32">
        <v>3.2759999999999998</v>
      </c>
      <c r="K632" s="32">
        <v>7.9580000000000002</v>
      </c>
      <c r="L632" s="32">
        <v>307.45600000000002</v>
      </c>
    </row>
    <row r="633" spans="1:12" x14ac:dyDescent="0.25">
      <c r="A633" s="32" t="s">
        <v>219</v>
      </c>
      <c r="B633" s="32">
        <v>36.115000000000002</v>
      </c>
      <c r="C633" s="32">
        <v>76.837999999999994</v>
      </c>
      <c r="D633" s="32">
        <v>76.837999999999994</v>
      </c>
      <c r="E633" s="32">
        <v>63.444000000000003</v>
      </c>
      <c r="F633" s="32">
        <v>0.34599999999999997</v>
      </c>
      <c r="G633" s="32">
        <v>2.0449999999999999</v>
      </c>
      <c r="H633" s="32">
        <v>30.507999999999999</v>
      </c>
      <c r="I633" s="32">
        <v>25.285</v>
      </c>
      <c r="J633" s="32">
        <v>3.0579999999999998</v>
      </c>
      <c r="K633" s="32">
        <v>7.4269999999999996</v>
      </c>
      <c r="L633" s="32">
        <v>311.41899999999998</v>
      </c>
    </row>
    <row r="634" spans="1:12" x14ac:dyDescent="0.25">
      <c r="A634" s="32" t="s">
        <v>220</v>
      </c>
      <c r="B634" s="32">
        <v>38.523000000000003</v>
      </c>
      <c r="C634" s="32">
        <v>81.960999999999999</v>
      </c>
      <c r="D634" s="32">
        <v>81.960999999999999</v>
      </c>
      <c r="E634" s="32">
        <v>59.478999999999999</v>
      </c>
      <c r="F634" s="32">
        <v>0.32400000000000001</v>
      </c>
      <c r="G634" s="32">
        <v>1.917</v>
      </c>
      <c r="H634" s="32">
        <v>28.602</v>
      </c>
      <c r="I634" s="32">
        <v>23.704000000000001</v>
      </c>
      <c r="J634" s="32">
        <v>2.867</v>
      </c>
      <c r="K634" s="32">
        <v>6.9630000000000001</v>
      </c>
      <c r="L634" s="32">
        <v>316.471</v>
      </c>
    </row>
    <row r="635" spans="1:12" x14ac:dyDescent="0.25">
      <c r="A635" s="32" t="s">
        <v>221</v>
      </c>
      <c r="B635" s="32">
        <v>40.930999999999997</v>
      </c>
      <c r="C635" s="32">
        <v>87.084000000000003</v>
      </c>
      <c r="D635" s="32">
        <v>87.084000000000003</v>
      </c>
      <c r="E635" s="32">
        <v>55.98</v>
      </c>
      <c r="F635" s="32">
        <v>0.30499999999999999</v>
      </c>
      <c r="G635" s="32">
        <v>1.804</v>
      </c>
      <c r="H635" s="32">
        <v>26.919</v>
      </c>
      <c r="I635" s="32">
        <v>22.31</v>
      </c>
      <c r="J635" s="32">
        <v>2.698</v>
      </c>
      <c r="K635" s="32">
        <v>6.5529999999999999</v>
      </c>
      <c r="L635" s="32">
        <v>322.41699999999997</v>
      </c>
    </row>
    <row r="636" spans="1:12" x14ac:dyDescent="0.25">
      <c r="A636" s="32" t="s">
        <v>222</v>
      </c>
      <c r="B636" s="32">
        <v>43.338000000000001</v>
      </c>
      <c r="C636" s="32">
        <v>92.206000000000003</v>
      </c>
      <c r="D636" s="32">
        <v>92.206000000000003</v>
      </c>
      <c r="E636" s="32">
        <v>52.87</v>
      </c>
      <c r="F636" s="32">
        <v>0.28799999999999998</v>
      </c>
      <c r="G636" s="32">
        <v>1.704</v>
      </c>
      <c r="H636" s="32">
        <v>25.423999999999999</v>
      </c>
      <c r="I636" s="32">
        <v>21.07</v>
      </c>
      <c r="J636" s="32">
        <v>2.548</v>
      </c>
      <c r="K636" s="32">
        <v>6.1890000000000001</v>
      </c>
      <c r="L636" s="32">
        <v>329.10599999999999</v>
      </c>
    </row>
    <row r="637" spans="1:12" x14ac:dyDescent="0.25">
      <c r="A637" s="32" t="s">
        <v>223</v>
      </c>
      <c r="B637" s="32">
        <v>45.746000000000002</v>
      </c>
      <c r="C637" s="32">
        <v>97.328999999999994</v>
      </c>
      <c r="D637" s="32">
        <v>97.328999999999994</v>
      </c>
      <c r="E637" s="32">
        <v>50.087000000000003</v>
      </c>
      <c r="F637" s="32">
        <v>0.27300000000000002</v>
      </c>
      <c r="G637" s="32">
        <v>1.6140000000000001</v>
      </c>
      <c r="H637" s="32">
        <v>24.085999999999999</v>
      </c>
      <c r="I637" s="32">
        <v>19.962</v>
      </c>
      <c r="J637" s="32">
        <v>2.4140000000000001</v>
      </c>
      <c r="K637" s="32">
        <v>5.8630000000000004</v>
      </c>
      <c r="L637" s="32">
        <v>336.42599999999999</v>
      </c>
    </row>
    <row r="638" spans="1:12" x14ac:dyDescent="0.25">
      <c r="A638" s="32" t="s">
        <v>224</v>
      </c>
      <c r="B638" s="32">
        <v>48.154000000000003</v>
      </c>
      <c r="C638" s="32">
        <v>102.45099999999999</v>
      </c>
      <c r="D638" s="32">
        <v>102.45099999999999</v>
      </c>
      <c r="E638" s="32">
        <v>47.582999999999998</v>
      </c>
      <c r="F638" s="32">
        <v>0.25900000000000001</v>
      </c>
      <c r="G638" s="32">
        <v>1.5329999999999999</v>
      </c>
      <c r="H638" s="32">
        <v>22.881</v>
      </c>
      <c r="I638" s="32">
        <v>18.963000000000001</v>
      </c>
      <c r="J638" s="32">
        <v>2.2930000000000001</v>
      </c>
      <c r="K638" s="32">
        <v>5.57</v>
      </c>
      <c r="L638" s="32">
        <v>344.27499999999998</v>
      </c>
    </row>
    <row r="639" spans="1:12" x14ac:dyDescent="0.25">
      <c r="A639" s="32" t="s">
        <v>225</v>
      </c>
      <c r="B639" s="32">
        <v>52.969000000000001</v>
      </c>
      <c r="C639" s="32">
        <v>112.696</v>
      </c>
      <c r="D639" s="32">
        <v>112.696</v>
      </c>
      <c r="E639" s="32">
        <v>43.256999999999998</v>
      </c>
      <c r="F639" s="32">
        <v>0.23599999999999999</v>
      </c>
      <c r="G639" s="32">
        <v>1.3939999999999999</v>
      </c>
      <c r="H639" s="32">
        <v>20.800999999999998</v>
      </c>
      <c r="I639" s="32">
        <v>17.239000000000001</v>
      </c>
      <c r="J639" s="32">
        <v>2.085</v>
      </c>
      <c r="K639" s="32">
        <v>5.0640000000000001</v>
      </c>
      <c r="L639" s="32">
        <v>361.28800000000001</v>
      </c>
    </row>
    <row r="640" spans="1:12" x14ac:dyDescent="0.25">
      <c r="B640" s="40" t="s">
        <v>338</v>
      </c>
      <c r="C640" s="41"/>
      <c r="D640" s="41"/>
      <c r="E640" s="41"/>
      <c r="F640" s="41"/>
      <c r="G640" s="41"/>
      <c r="H640" s="41"/>
      <c r="I640" s="41"/>
      <c r="J640" s="41"/>
      <c r="K640" s="41"/>
      <c r="L640" s="41"/>
    </row>
    <row r="641" spans="1:12" x14ac:dyDescent="0.25">
      <c r="A641" s="32" t="s">
        <v>247</v>
      </c>
      <c r="B641" s="32">
        <v>2.4079999999999999</v>
      </c>
      <c r="C641" s="32">
        <v>4.8</v>
      </c>
      <c r="D641" s="32">
        <v>4.8</v>
      </c>
      <c r="E641" s="32">
        <v>891.73299999999995</v>
      </c>
      <c r="F641" s="32">
        <v>5.1840000000000002</v>
      </c>
      <c r="G641" s="32">
        <v>30.67</v>
      </c>
      <c r="H641" s="32">
        <v>457.62700000000001</v>
      </c>
      <c r="I641" s="32">
        <v>379.26900000000001</v>
      </c>
      <c r="J641" s="32">
        <v>45.865000000000002</v>
      </c>
      <c r="K641" s="32">
        <v>111.40600000000001</v>
      </c>
      <c r="L641" s="32">
        <v>1776.491</v>
      </c>
    </row>
    <row r="642" spans="1:12" x14ac:dyDescent="0.25">
      <c r="A642" s="32" t="s">
        <v>248</v>
      </c>
      <c r="B642" s="32">
        <v>4.8150000000000004</v>
      </c>
      <c r="C642" s="32">
        <v>9.6</v>
      </c>
      <c r="D642" s="32">
        <v>9.6</v>
      </c>
      <c r="E642" s="32">
        <v>445.86700000000002</v>
      </c>
      <c r="F642" s="32">
        <v>2.5920000000000001</v>
      </c>
      <c r="G642" s="32">
        <v>15.335000000000001</v>
      </c>
      <c r="H642" s="32">
        <v>228.81399999999999</v>
      </c>
      <c r="I642" s="32">
        <v>189.63399999999999</v>
      </c>
      <c r="J642" s="32">
        <v>22.931999999999999</v>
      </c>
      <c r="K642" s="32">
        <v>55.703000000000003</v>
      </c>
      <c r="L642" s="32">
        <v>906.25699999999995</v>
      </c>
    </row>
    <row r="643" spans="1:12" x14ac:dyDescent="0.25">
      <c r="A643" s="32" t="s">
        <v>249</v>
      </c>
      <c r="B643" s="32">
        <v>7.2229999999999999</v>
      </c>
      <c r="C643" s="32">
        <v>14.4</v>
      </c>
      <c r="D643" s="32">
        <v>14.4</v>
      </c>
      <c r="E643" s="32">
        <v>297.24400000000003</v>
      </c>
      <c r="F643" s="32">
        <v>1.728</v>
      </c>
      <c r="G643" s="32">
        <v>10.223000000000001</v>
      </c>
      <c r="H643" s="32">
        <v>152.542</v>
      </c>
      <c r="I643" s="32">
        <v>126.423</v>
      </c>
      <c r="J643" s="32">
        <v>15.288</v>
      </c>
      <c r="K643" s="32">
        <v>37.134999999999998</v>
      </c>
      <c r="L643" s="32">
        <v>624.18299999999999</v>
      </c>
    </row>
    <row r="644" spans="1:12" x14ac:dyDescent="0.25">
      <c r="A644" s="32" t="s">
        <v>250</v>
      </c>
      <c r="B644" s="32">
        <v>9.6310000000000002</v>
      </c>
      <c r="C644" s="32">
        <v>19.2</v>
      </c>
      <c r="D644" s="32">
        <v>19.2</v>
      </c>
      <c r="E644" s="32">
        <v>222.93299999999999</v>
      </c>
      <c r="F644" s="32">
        <v>1.296</v>
      </c>
      <c r="G644" s="32">
        <v>7.6669999999999998</v>
      </c>
      <c r="H644" s="32">
        <v>114.407</v>
      </c>
      <c r="I644" s="32">
        <v>94.816999999999993</v>
      </c>
      <c r="J644" s="32">
        <v>11.465999999999999</v>
      </c>
      <c r="K644" s="32">
        <v>27.850999999999999</v>
      </c>
      <c r="L644" s="32">
        <v>489.15100000000001</v>
      </c>
    </row>
    <row r="645" spans="1:12" x14ac:dyDescent="0.25">
      <c r="A645" s="32" t="s">
        <v>251</v>
      </c>
      <c r="B645" s="32">
        <v>12.038</v>
      </c>
      <c r="C645" s="32">
        <v>24</v>
      </c>
      <c r="D645" s="32">
        <v>24</v>
      </c>
      <c r="E645" s="32">
        <v>178.34700000000001</v>
      </c>
      <c r="F645" s="32">
        <v>1.0369999999999999</v>
      </c>
      <c r="G645" s="32">
        <v>6.1340000000000003</v>
      </c>
      <c r="H645" s="32">
        <v>91.525000000000006</v>
      </c>
      <c r="I645" s="32">
        <v>75.853999999999999</v>
      </c>
      <c r="J645" s="32">
        <v>9.173</v>
      </c>
      <c r="K645" s="32">
        <v>22.280999999999999</v>
      </c>
      <c r="L645" s="32">
        <v>412.935</v>
      </c>
    </row>
    <row r="646" spans="1:12" x14ac:dyDescent="0.25">
      <c r="A646" s="32" t="s">
        <v>252</v>
      </c>
      <c r="B646" s="32">
        <v>14.446</v>
      </c>
      <c r="C646" s="32">
        <v>28.8</v>
      </c>
      <c r="D646" s="32">
        <v>28.8</v>
      </c>
      <c r="E646" s="32">
        <v>148.62200000000001</v>
      </c>
      <c r="F646" s="32">
        <v>0.86399999999999999</v>
      </c>
      <c r="G646" s="32">
        <v>5.1120000000000001</v>
      </c>
      <c r="H646" s="32">
        <v>76.271000000000001</v>
      </c>
      <c r="I646" s="32">
        <v>63.210999999999999</v>
      </c>
      <c r="J646" s="32">
        <v>7.6440000000000001</v>
      </c>
      <c r="K646" s="32">
        <v>18.568000000000001</v>
      </c>
      <c r="L646" s="32">
        <v>366.12599999999998</v>
      </c>
    </row>
    <row r="647" spans="1:12" x14ac:dyDescent="0.25">
      <c r="A647" s="32" t="s">
        <v>253</v>
      </c>
      <c r="B647" s="32">
        <v>16.853999999999999</v>
      </c>
      <c r="C647" s="32">
        <v>33.6</v>
      </c>
      <c r="D647" s="32">
        <v>33.6</v>
      </c>
      <c r="E647" s="32">
        <v>127.39</v>
      </c>
      <c r="F647" s="32">
        <v>0.74099999999999999</v>
      </c>
      <c r="G647" s="32">
        <v>4.3810000000000002</v>
      </c>
      <c r="H647" s="32">
        <v>65.375</v>
      </c>
      <c r="I647" s="32">
        <v>54.180999999999997</v>
      </c>
      <c r="J647" s="32">
        <v>6.5519999999999996</v>
      </c>
      <c r="K647" s="32">
        <v>15.914999999999999</v>
      </c>
      <c r="L647" s="32">
        <v>336.12200000000001</v>
      </c>
    </row>
    <row r="648" spans="1:12" x14ac:dyDescent="0.25">
      <c r="A648" s="32" t="s">
        <v>254</v>
      </c>
      <c r="B648" s="32">
        <v>19.260999999999999</v>
      </c>
      <c r="C648" s="32">
        <v>38.4</v>
      </c>
      <c r="D648" s="32">
        <v>38.4</v>
      </c>
      <c r="E648" s="32">
        <v>111.467</v>
      </c>
      <c r="F648" s="32">
        <v>0.64800000000000002</v>
      </c>
      <c r="G648" s="32">
        <v>3.8340000000000001</v>
      </c>
      <c r="H648" s="32">
        <v>57.203000000000003</v>
      </c>
      <c r="I648" s="32">
        <v>47.408999999999999</v>
      </c>
      <c r="J648" s="32">
        <v>5.7329999999999997</v>
      </c>
      <c r="K648" s="32">
        <v>13.926</v>
      </c>
      <c r="L648" s="32">
        <v>316.62200000000001</v>
      </c>
    </row>
    <row r="649" spans="1:12" x14ac:dyDescent="0.25">
      <c r="A649" s="32" t="s">
        <v>255</v>
      </c>
      <c r="B649" s="32">
        <v>21.669</v>
      </c>
      <c r="C649" s="32">
        <v>43.2</v>
      </c>
      <c r="D649" s="32">
        <v>43.2</v>
      </c>
      <c r="E649" s="32">
        <v>99.081000000000003</v>
      </c>
      <c r="F649" s="32">
        <v>0.57599999999999996</v>
      </c>
      <c r="G649" s="32">
        <v>3.4079999999999999</v>
      </c>
      <c r="H649" s="32">
        <v>50.847000000000001</v>
      </c>
      <c r="I649" s="32">
        <v>42.140999999999998</v>
      </c>
      <c r="J649" s="32">
        <v>5.0960000000000001</v>
      </c>
      <c r="K649" s="32">
        <v>12.378</v>
      </c>
      <c r="L649" s="32">
        <v>304.12200000000001</v>
      </c>
    </row>
    <row r="650" spans="1:12" x14ac:dyDescent="0.25">
      <c r="A650" s="32" t="s">
        <v>235</v>
      </c>
      <c r="B650" s="32">
        <v>24.077000000000002</v>
      </c>
      <c r="C650" s="32">
        <v>48</v>
      </c>
      <c r="D650" s="32">
        <v>48</v>
      </c>
      <c r="E650" s="32">
        <v>89.173000000000002</v>
      </c>
      <c r="F650" s="32">
        <v>0.51800000000000002</v>
      </c>
      <c r="G650" s="32">
        <v>3.0670000000000002</v>
      </c>
      <c r="H650" s="32">
        <v>45.762999999999998</v>
      </c>
      <c r="I650" s="32">
        <v>37.927</v>
      </c>
      <c r="J650" s="32">
        <v>4.5860000000000003</v>
      </c>
      <c r="K650" s="32">
        <v>11.141</v>
      </c>
      <c r="L650" s="32">
        <v>296.52499999999998</v>
      </c>
    </row>
    <row r="651" spans="1:12" x14ac:dyDescent="0.25">
      <c r="A651" s="32" t="s">
        <v>236</v>
      </c>
      <c r="B651" s="32">
        <v>26.484000000000002</v>
      </c>
      <c r="C651" s="32">
        <v>52.8</v>
      </c>
      <c r="D651" s="32">
        <v>52.8</v>
      </c>
      <c r="E651" s="32">
        <v>81.066999999999993</v>
      </c>
      <c r="F651" s="32">
        <v>0.47099999999999997</v>
      </c>
      <c r="G651" s="32">
        <v>2.7879999999999998</v>
      </c>
      <c r="H651" s="32">
        <v>41.601999999999997</v>
      </c>
      <c r="I651" s="32">
        <v>34.478999999999999</v>
      </c>
      <c r="J651" s="32">
        <v>4.17</v>
      </c>
      <c r="K651" s="32">
        <v>10.128</v>
      </c>
      <c r="L651" s="32">
        <v>292.49099999999999</v>
      </c>
    </row>
    <row r="652" spans="1:12" x14ac:dyDescent="0.25">
      <c r="A652" s="32" t="s">
        <v>237</v>
      </c>
      <c r="B652" s="32">
        <v>28.891999999999999</v>
      </c>
      <c r="C652" s="32">
        <v>57.6</v>
      </c>
      <c r="D652" s="32">
        <v>57.6</v>
      </c>
      <c r="E652" s="32">
        <v>74.311000000000007</v>
      </c>
      <c r="F652" s="32">
        <v>0.432</v>
      </c>
      <c r="G652" s="32">
        <v>2.556</v>
      </c>
      <c r="H652" s="32">
        <v>38.136000000000003</v>
      </c>
      <c r="I652" s="32">
        <v>31.606000000000002</v>
      </c>
      <c r="J652" s="32">
        <v>3.8220000000000001</v>
      </c>
      <c r="K652" s="32">
        <v>9.2840000000000007</v>
      </c>
      <c r="L652" s="32">
        <v>291.13299999999998</v>
      </c>
    </row>
    <row r="653" spans="1:12" x14ac:dyDescent="0.25">
      <c r="A653" s="32" t="s">
        <v>238</v>
      </c>
      <c r="B653" s="32">
        <v>31.3</v>
      </c>
      <c r="C653" s="32">
        <v>62.4</v>
      </c>
      <c r="D653" s="32">
        <v>62.4</v>
      </c>
      <c r="E653" s="32">
        <v>68.594999999999999</v>
      </c>
      <c r="F653" s="32">
        <v>0.39900000000000002</v>
      </c>
      <c r="G653" s="32">
        <v>2.359</v>
      </c>
      <c r="H653" s="32">
        <v>35.201999999999998</v>
      </c>
      <c r="I653" s="32">
        <v>29.175000000000001</v>
      </c>
      <c r="J653" s="32">
        <v>3.528</v>
      </c>
      <c r="K653" s="32">
        <v>8.57</v>
      </c>
      <c r="L653" s="32">
        <v>291.83</v>
      </c>
    </row>
    <row r="654" spans="1:12" x14ac:dyDescent="0.25">
      <c r="A654" s="32" t="s">
        <v>239</v>
      </c>
      <c r="B654" s="32">
        <v>33.707999999999998</v>
      </c>
      <c r="C654" s="32">
        <v>67.2</v>
      </c>
      <c r="D654" s="32">
        <v>67.2</v>
      </c>
      <c r="E654" s="32">
        <v>63.695</v>
      </c>
      <c r="F654" s="32">
        <v>0.37</v>
      </c>
      <c r="G654" s="32">
        <v>2.1909999999999998</v>
      </c>
      <c r="H654" s="32">
        <v>32.688000000000002</v>
      </c>
      <c r="I654" s="32">
        <v>27.091000000000001</v>
      </c>
      <c r="J654" s="32">
        <v>3.2759999999999998</v>
      </c>
      <c r="K654" s="32">
        <v>7.9580000000000002</v>
      </c>
      <c r="L654" s="32">
        <v>294.14299999999997</v>
      </c>
    </row>
    <row r="655" spans="1:12" x14ac:dyDescent="0.25">
      <c r="A655" s="32" t="s">
        <v>240</v>
      </c>
      <c r="B655" s="32">
        <v>36.115000000000002</v>
      </c>
      <c r="C655" s="32">
        <v>72</v>
      </c>
      <c r="D655" s="32">
        <v>72</v>
      </c>
      <c r="E655" s="32">
        <v>59.448999999999998</v>
      </c>
      <c r="F655" s="32">
        <v>0.34599999999999997</v>
      </c>
      <c r="G655" s="32">
        <v>2.0449999999999999</v>
      </c>
      <c r="H655" s="32">
        <v>30.507999999999999</v>
      </c>
      <c r="I655" s="32">
        <v>25.285</v>
      </c>
      <c r="J655" s="32">
        <v>3.0579999999999998</v>
      </c>
      <c r="K655" s="32">
        <v>7.4269999999999996</v>
      </c>
      <c r="L655" s="32">
        <v>297.74799999999999</v>
      </c>
    </row>
    <row r="656" spans="1:12" x14ac:dyDescent="0.25">
      <c r="A656" s="32" t="s">
        <v>241</v>
      </c>
      <c r="B656" s="32">
        <v>38.523000000000003</v>
      </c>
      <c r="C656" s="32">
        <v>76.8</v>
      </c>
      <c r="D656" s="32">
        <v>76.8</v>
      </c>
      <c r="E656" s="32">
        <v>55.732999999999997</v>
      </c>
      <c r="F656" s="32">
        <v>0.32400000000000001</v>
      </c>
      <c r="G656" s="32">
        <v>1.917</v>
      </c>
      <c r="H656" s="32">
        <v>28.602</v>
      </c>
      <c r="I656" s="32">
        <v>23.704000000000001</v>
      </c>
      <c r="J656" s="32">
        <v>2.867</v>
      </c>
      <c r="K656" s="32">
        <v>6.9630000000000001</v>
      </c>
      <c r="L656" s="32">
        <v>302.40300000000002</v>
      </c>
    </row>
    <row r="657" spans="1:12" x14ac:dyDescent="0.25">
      <c r="A657" s="32" t="s">
        <v>242</v>
      </c>
      <c r="B657" s="32">
        <v>40.930999999999997</v>
      </c>
      <c r="C657" s="32">
        <v>81.599999999999994</v>
      </c>
      <c r="D657" s="32">
        <v>81.599999999999994</v>
      </c>
      <c r="E657" s="32">
        <v>52.454999999999998</v>
      </c>
      <c r="F657" s="32">
        <v>0.30499999999999999</v>
      </c>
      <c r="G657" s="32">
        <v>1.804</v>
      </c>
      <c r="H657" s="32">
        <v>26.919</v>
      </c>
      <c r="I657" s="32">
        <v>22.31</v>
      </c>
      <c r="J657" s="32">
        <v>2.698</v>
      </c>
      <c r="K657" s="32">
        <v>6.5529999999999999</v>
      </c>
      <c r="L657" s="32">
        <v>307.92399999999998</v>
      </c>
    </row>
    <row r="658" spans="1:12" x14ac:dyDescent="0.25">
      <c r="A658" s="32" t="s">
        <v>243</v>
      </c>
      <c r="B658" s="32">
        <v>43.338000000000001</v>
      </c>
      <c r="C658" s="32">
        <v>86.4</v>
      </c>
      <c r="D658" s="32">
        <v>86.4</v>
      </c>
      <c r="E658" s="32">
        <v>49.540999999999997</v>
      </c>
      <c r="F658" s="32">
        <v>0.28799999999999998</v>
      </c>
      <c r="G658" s="32">
        <v>1.704</v>
      </c>
      <c r="H658" s="32">
        <v>25.423999999999999</v>
      </c>
      <c r="I658" s="32">
        <v>21.07</v>
      </c>
      <c r="J658" s="32">
        <v>2.548</v>
      </c>
      <c r="K658" s="32">
        <v>6.1890000000000001</v>
      </c>
      <c r="L658" s="32">
        <v>314.16500000000002</v>
      </c>
    </row>
    <row r="659" spans="1:12" x14ac:dyDescent="0.25">
      <c r="A659" s="32" t="s">
        <v>244</v>
      </c>
      <c r="B659" s="32">
        <v>45.746000000000002</v>
      </c>
      <c r="C659" s="32">
        <v>91.2</v>
      </c>
      <c r="D659" s="32">
        <v>91.2</v>
      </c>
      <c r="E659" s="32">
        <v>46.933</v>
      </c>
      <c r="F659" s="32">
        <v>0.27300000000000002</v>
      </c>
      <c r="G659" s="32">
        <v>1.6140000000000001</v>
      </c>
      <c r="H659" s="32">
        <v>24.085999999999999</v>
      </c>
      <c r="I659" s="32">
        <v>19.962</v>
      </c>
      <c r="J659" s="32">
        <v>2.4140000000000001</v>
      </c>
      <c r="K659" s="32">
        <v>5.8630000000000004</v>
      </c>
      <c r="L659" s="32">
        <v>321.01400000000001</v>
      </c>
    </row>
    <row r="660" spans="1:12" x14ac:dyDescent="0.25">
      <c r="A660" s="32" t="s">
        <v>245</v>
      </c>
      <c r="B660" s="32">
        <v>48.154000000000003</v>
      </c>
      <c r="C660" s="32">
        <v>96</v>
      </c>
      <c r="D660" s="32">
        <v>96</v>
      </c>
      <c r="E660" s="32">
        <v>44.587000000000003</v>
      </c>
      <c r="F660" s="32">
        <v>0.25900000000000001</v>
      </c>
      <c r="G660" s="32">
        <v>1.5329999999999999</v>
      </c>
      <c r="H660" s="32">
        <v>22.881</v>
      </c>
      <c r="I660" s="32">
        <v>18.963000000000001</v>
      </c>
      <c r="J660" s="32">
        <v>2.2930000000000001</v>
      </c>
      <c r="K660" s="32">
        <v>5.57</v>
      </c>
      <c r="L660" s="32">
        <v>328.37700000000001</v>
      </c>
    </row>
    <row r="661" spans="1:12" x14ac:dyDescent="0.25">
      <c r="A661" s="32" t="s">
        <v>246</v>
      </c>
      <c r="B661" s="32">
        <v>52.969000000000001</v>
      </c>
      <c r="C661" s="32">
        <v>105.6</v>
      </c>
      <c r="D661" s="32">
        <v>105.6</v>
      </c>
      <c r="E661" s="32">
        <v>40.533000000000001</v>
      </c>
      <c r="F661" s="32">
        <v>0.23599999999999999</v>
      </c>
      <c r="G661" s="32">
        <v>1.3939999999999999</v>
      </c>
      <c r="H661" s="32">
        <v>20.800999999999998</v>
      </c>
      <c r="I661" s="32">
        <v>17.239000000000001</v>
      </c>
      <c r="J661" s="32">
        <v>2.085</v>
      </c>
      <c r="K661" s="32">
        <v>5.0640000000000001</v>
      </c>
      <c r="L661" s="32">
        <v>344.37200000000001</v>
      </c>
    </row>
    <row r="662" spans="1:12" x14ac:dyDescent="0.25">
      <c r="B662" s="40" t="s">
        <v>339</v>
      </c>
      <c r="C662" s="41"/>
      <c r="D662" s="41"/>
      <c r="E662" s="41"/>
      <c r="F662" s="41"/>
      <c r="G662" s="41"/>
      <c r="H662" s="41"/>
      <c r="I662" s="41"/>
      <c r="J662" s="41"/>
      <c r="K662" s="41"/>
      <c r="L662" s="41"/>
    </row>
    <row r="663" spans="1:12" x14ac:dyDescent="0.25">
      <c r="A663" s="32" t="s">
        <v>268</v>
      </c>
      <c r="B663" s="32">
        <v>2.4079999999999999</v>
      </c>
      <c r="C663" s="32">
        <v>5.76</v>
      </c>
      <c r="D663" s="32">
        <v>5.76</v>
      </c>
      <c r="E663" s="32">
        <v>1070.08</v>
      </c>
      <c r="F663" s="32">
        <v>5.1840000000000002</v>
      </c>
      <c r="G663" s="32">
        <v>30.67</v>
      </c>
      <c r="H663" s="32">
        <v>457.62700000000001</v>
      </c>
      <c r="I663" s="32">
        <v>379.26900000000001</v>
      </c>
      <c r="J663" s="32">
        <v>45.865000000000002</v>
      </c>
      <c r="K663" s="32">
        <v>111.40600000000001</v>
      </c>
      <c r="L663" s="32">
        <v>1956.758</v>
      </c>
    </row>
    <row r="664" spans="1:12" x14ac:dyDescent="0.25">
      <c r="A664" s="32" t="s">
        <v>269</v>
      </c>
      <c r="B664" s="32">
        <v>4.8150000000000004</v>
      </c>
      <c r="C664" s="32">
        <v>11.52</v>
      </c>
      <c r="D664" s="32">
        <v>11.52</v>
      </c>
      <c r="E664" s="32">
        <v>535.04</v>
      </c>
      <c r="F664" s="32">
        <v>2.5920000000000001</v>
      </c>
      <c r="G664" s="32">
        <v>15.335000000000001</v>
      </c>
      <c r="H664" s="32">
        <v>228.81399999999999</v>
      </c>
      <c r="I664" s="32">
        <v>189.63399999999999</v>
      </c>
      <c r="J664" s="32">
        <v>22.931999999999999</v>
      </c>
      <c r="K664" s="32">
        <v>55.703000000000003</v>
      </c>
      <c r="L664" s="32">
        <v>999.27</v>
      </c>
    </row>
    <row r="665" spans="1:12" x14ac:dyDescent="0.25">
      <c r="A665" s="32" t="s">
        <v>270</v>
      </c>
      <c r="B665" s="32">
        <v>7.2229999999999999</v>
      </c>
      <c r="C665" s="32">
        <v>17.28</v>
      </c>
      <c r="D665" s="32">
        <v>17.28</v>
      </c>
      <c r="E665" s="32">
        <v>356.69299999999998</v>
      </c>
      <c r="F665" s="32">
        <v>1.728</v>
      </c>
      <c r="G665" s="32">
        <v>10.223000000000001</v>
      </c>
      <c r="H665" s="32">
        <v>152.542</v>
      </c>
      <c r="I665" s="32">
        <v>126.423</v>
      </c>
      <c r="J665" s="32">
        <v>15.288</v>
      </c>
      <c r="K665" s="32">
        <v>37.134999999999998</v>
      </c>
      <c r="L665" s="32">
        <v>689.39200000000005</v>
      </c>
    </row>
    <row r="666" spans="1:12" x14ac:dyDescent="0.25">
      <c r="A666" s="32" t="s">
        <v>271</v>
      </c>
      <c r="B666" s="32">
        <v>9.6310000000000002</v>
      </c>
      <c r="C666" s="32">
        <v>23.04</v>
      </c>
      <c r="D666" s="32">
        <v>23.04</v>
      </c>
      <c r="E666" s="32">
        <v>267.52</v>
      </c>
      <c r="F666" s="32">
        <v>1.296</v>
      </c>
      <c r="G666" s="32">
        <v>7.6669999999999998</v>
      </c>
      <c r="H666" s="32">
        <v>114.407</v>
      </c>
      <c r="I666" s="32">
        <v>94.816999999999993</v>
      </c>
      <c r="J666" s="32">
        <v>11.465999999999999</v>
      </c>
      <c r="K666" s="32">
        <v>27.850999999999999</v>
      </c>
      <c r="L666" s="32">
        <v>541.41800000000001</v>
      </c>
    </row>
    <row r="667" spans="1:12" x14ac:dyDescent="0.25">
      <c r="A667" s="32" t="s">
        <v>272</v>
      </c>
      <c r="B667" s="32">
        <v>12.038</v>
      </c>
      <c r="C667" s="32">
        <v>28.8</v>
      </c>
      <c r="D667" s="32">
        <v>28.8</v>
      </c>
      <c r="E667" s="32">
        <v>214.01599999999999</v>
      </c>
      <c r="F667" s="32">
        <v>1.0369999999999999</v>
      </c>
      <c r="G667" s="32">
        <v>6.1340000000000003</v>
      </c>
      <c r="H667" s="32">
        <v>91.525000000000006</v>
      </c>
      <c r="I667" s="32">
        <v>75.853999999999999</v>
      </c>
      <c r="J667" s="32">
        <v>9.173</v>
      </c>
      <c r="K667" s="32">
        <v>22.280999999999999</v>
      </c>
      <c r="L667" s="32">
        <v>458.20400000000001</v>
      </c>
    </row>
    <row r="668" spans="1:12" x14ac:dyDescent="0.25">
      <c r="A668" s="32" t="s">
        <v>273</v>
      </c>
      <c r="B668" s="32">
        <v>14.446</v>
      </c>
      <c r="C668" s="32">
        <v>34.56</v>
      </c>
      <c r="D668" s="32">
        <v>34.56</v>
      </c>
      <c r="E668" s="32">
        <v>178.34700000000001</v>
      </c>
      <c r="F668" s="32">
        <v>0.86399999999999999</v>
      </c>
      <c r="G668" s="32">
        <v>5.1120000000000001</v>
      </c>
      <c r="H668" s="32">
        <v>76.271000000000001</v>
      </c>
      <c r="I668" s="32">
        <v>63.210999999999999</v>
      </c>
      <c r="J668" s="32">
        <v>7.6440000000000001</v>
      </c>
      <c r="K668" s="32">
        <v>18.568000000000001</v>
      </c>
      <c r="L668" s="32">
        <v>407.37099999999998</v>
      </c>
    </row>
    <row r="669" spans="1:12" x14ac:dyDescent="0.25">
      <c r="A669" s="32" t="s">
        <v>274</v>
      </c>
      <c r="B669" s="32">
        <v>16.853999999999999</v>
      </c>
      <c r="C669" s="32">
        <v>40.32</v>
      </c>
      <c r="D669" s="32">
        <v>40.32</v>
      </c>
      <c r="E669" s="32">
        <v>152.869</v>
      </c>
      <c r="F669" s="32">
        <v>0.74099999999999999</v>
      </c>
      <c r="G669" s="32">
        <v>4.3810000000000002</v>
      </c>
      <c r="H669" s="32">
        <v>65.375</v>
      </c>
      <c r="I669" s="32">
        <v>54.180999999999997</v>
      </c>
      <c r="J669" s="32">
        <v>6.5519999999999996</v>
      </c>
      <c r="K669" s="32">
        <v>15.914999999999999</v>
      </c>
      <c r="L669" s="32">
        <v>375.041</v>
      </c>
    </row>
    <row r="670" spans="1:12" x14ac:dyDescent="0.25">
      <c r="A670" s="32" t="s">
        <v>275</v>
      </c>
      <c r="B670" s="32">
        <v>19.260999999999999</v>
      </c>
      <c r="C670" s="32">
        <v>46.08</v>
      </c>
      <c r="D670" s="32">
        <v>46.08</v>
      </c>
      <c r="E670" s="32">
        <v>133.76</v>
      </c>
      <c r="F670" s="32">
        <v>0.64800000000000002</v>
      </c>
      <c r="G670" s="32">
        <v>3.8340000000000001</v>
      </c>
      <c r="H670" s="32">
        <v>57.203000000000003</v>
      </c>
      <c r="I670" s="32">
        <v>47.408999999999999</v>
      </c>
      <c r="J670" s="32">
        <v>5.7329999999999997</v>
      </c>
      <c r="K670" s="32">
        <v>13.926</v>
      </c>
      <c r="L670" s="32">
        <v>354.27499999999998</v>
      </c>
    </row>
    <row r="671" spans="1:12" x14ac:dyDescent="0.25">
      <c r="A671" s="32" t="s">
        <v>276</v>
      </c>
      <c r="B671" s="32">
        <v>21.669</v>
      </c>
      <c r="C671" s="32">
        <v>51.84</v>
      </c>
      <c r="D671" s="32">
        <v>51.84</v>
      </c>
      <c r="E671" s="32">
        <v>118.898</v>
      </c>
      <c r="F671" s="32">
        <v>0.57599999999999996</v>
      </c>
      <c r="G671" s="32">
        <v>3.4079999999999999</v>
      </c>
      <c r="H671" s="32">
        <v>50.847000000000001</v>
      </c>
      <c r="I671" s="32">
        <v>42.140999999999998</v>
      </c>
      <c r="J671" s="32">
        <v>5.0960000000000001</v>
      </c>
      <c r="K671" s="32">
        <v>12.378</v>
      </c>
      <c r="L671" s="32">
        <v>341.21899999999999</v>
      </c>
    </row>
    <row r="672" spans="1:12" x14ac:dyDescent="0.25">
      <c r="A672" s="32" t="s">
        <v>256</v>
      </c>
      <c r="B672" s="32">
        <v>24.077000000000002</v>
      </c>
      <c r="C672" s="32">
        <v>57.6</v>
      </c>
      <c r="D672" s="32">
        <v>57.6</v>
      </c>
      <c r="E672" s="32">
        <v>107.008</v>
      </c>
      <c r="F672" s="32">
        <v>0.51800000000000002</v>
      </c>
      <c r="G672" s="32">
        <v>3.0670000000000002</v>
      </c>
      <c r="H672" s="32">
        <v>45.762999999999998</v>
      </c>
      <c r="I672" s="32">
        <v>37.927</v>
      </c>
      <c r="J672" s="32">
        <v>4.5860000000000003</v>
      </c>
      <c r="K672" s="32">
        <v>11.141</v>
      </c>
      <c r="L672" s="32">
        <v>333.56</v>
      </c>
    </row>
    <row r="673" spans="1:12" x14ac:dyDescent="0.25">
      <c r="A673" s="32" t="s">
        <v>257</v>
      </c>
      <c r="B673" s="32">
        <v>26.484000000000002</v>
      </c>
      <c r="C673" s="32">
        <v>63.36</v>
      </c>
      <c r="D673" s="32">
        <v>63.36</v>
      </c>
      <c r="E673" s="32">
        <v>97.28</v>
      </c>
      <c r="F673" s="32">
        <v>0.47099999999999997</v>
      </c>
      <c r="G673" s="32">
        <v>2.7879999999999998</v>
      </c>
      <c r="H673" s="32">
        <v>41.601999999999997</v>
      </c>
      <c r="I673" s="32">
        <v>34.478999999999999</v>
      </c>
      <c r="J673" s="32">
        <v>4.17</v>
      </c>
      <c r="K673" s="32">
        <v>10.128</v>
      </c>
      <c r="L673" s="32">
        <v>329.82400000000001</v>
      </c>
    </row>
    <row r="674" spans="1:12" x14ac:dyDescent="0.25">
      <c r="A674" s="32" t="s">
        <v>258</v>
      </c>
      <c r="B674" s="32">
        <v>28.891999999999999</v>
      </c>
      <c r="C674" s="32">
        <v>69.12</v>
      </c>
      <c r="D674" s="32">
        <v>69.12</v>
      </c>
      <c r="E674" s="32">
        <v>89.173000000000002</v>
      </c>
      <c r="F674" s="32">
        <v>0.432</v>
      </c>
      <c r="G674" s="32">
        <v>2.556</v>
      </c>
      <c r="H674" s="32">
        <v>38.136000000000003</v>
      </c>
      <c r="I674" s="32">
        <v>31.606000000000002</v>
      </c>
      <c r="J674" s="32">
        <v>3.8220000000000001</v>
      </c>
      <c r="K674" s="32">
        <v>9.2840000000000007</v>
      </c>
      <c r="L674" s="32">
        <v>329.03500000000003</v>
      </c>
    </row>
    <row r="675" spans="1:12" x14ac:dyDescent="0.25">
      <c r="A675" s="32" t="s">
        <v>259</v>
      </c>
      <c r="B675" s="32">
        <v>31.3</v>
      </c>
      <c r="C675" s="32">
        <v>74.88</v>
      </c>
      <c r="D675" s="32">
        <v>74.88</v>
      </c>
      <c r="E675" s="32">
        <v>82.313999999999993</v>
      </c>
      <c r="F675" s="32">
        <v>0.39900000000000002</v>
      </c>
      <c r="G675" s="32">
        <v>2.359</v>
      </c>
      <c r="H675" s="32">
        <v>35.201999999999998</v>
      </c>
      <c r="I675" s="32">
        <v>29.175000000000001</v>
      </c>
      <c r="J675" s="32">
        <v>3.528</v>
      </c>
      <c r="K675" s="32">
        <v>8.57</v>
      </c>
      <c r="L675" s="32">
        <v>330.50900000000001</v>
      </c>
    </row>
    <row r="676" spans="1:12" x14ac:dyDescent="0.25">
      <c r="A676" s="32" t="s">
        <v>260</v>
      </c>
      <c r="B676" s="32">
        <v>33.707999999999998</v>
      </c>
      <c r="C676" s="32">
        <v>80.64</v>
      </c>
      <c r="D676" s="32">
        <v>80.64</v>
      </c>
      <c r="E676" s="32">
        <v>76.433999999999997</v>
      </c>
      <c r="F676" s="32">
        <v>0.37</v>
      </c>
      <c r="G676" s="32">
        <v>2.1909999999999998</v>
      </c>
      <c r="H676" s="32">
        <v>32.688000000000002</v>
      </c>
      <c r="I676" s="32">
        <v>27.091000000000001</v>
      </c>
      <c r="J676" s="32">
        <v>3.2759999999999998</v>
      </c>
      <c r="K676" s="32">
        <v>7.9580000000000002</v>
      </c>
      <c r="L676" s="32">
        <v>333.762</v>
      </c>
    </row>
    <row r="677" spans="1:12" x14ac:dyDescent="0.25">
      <c r="A677" s="32" t="s">
        <v>261</v>
      </c>
      <c r="B677" s="32">
        <v>36.115000000000002</v>
      </c>
      <c r="C677" s="32">
        <v>86.4</v>
      </c>
      <c r="D677" s="32">
        <v>86.4</v>
      </c>
      <c r="E677" s="32">
        <v>71.338999999999999</v>
      </c>
      <c r="F677" s="32">
        <v>0.34599999999999997</v>
      </c>
      <c r="G677" s="32">
        <v>2.0449999999999999</v>
      </c>
      <c r="H677" s="32">
        <v>30.507999999999999</v>
      </c>
      <c r="I677" s="32">
        <v>25.285</v>
      </c>
      <c r="J677" s="32">
        <v>3.0579999999999998</v>
      </c>
      <c r="K677" s="32">
        <v>7.4269999999999996</v>
      </c>
      <c r="L677" s="32">
        <v>338.43799999999999</v>
      </c>
    </row>
    <row r="678" spans="1:12" x14ac:dyDescent="0.25">
      <c r="A678" s="32" t="s">
        <v>262</v>
      </c>
      <c r="B678" s="32">
        <v>38.523000000000003</v>
      </c>
      <c r="C678" s="32">
        <v>92.16</v>
      </c>
      <c r="D678" s="32">
        <v>92.16</v>
      </c>
      <c r="E678" s="32">
        <v>66.88</v>
      </c>
      <c r="F678" s="32">
        <v>0.32400000000000001</v>
      </c>
      <c r="G678" s="32">
        <v>1.917</v>
      </c>
      <c r="H678" s="32">
        <v>28.602</v>
      </c>
      <c r="I678" s="32">
        <v>23.704000000000001</v>
      </c>
      <c r="J678" s="32">
        <v>2.867</v>
      </c>
      <c r="K678" s="32">
        <v>6.9630000000000001</v>
      </c>
      <c r="L678" s="32">
        <v>344.27</v>
      </c>
    </row>
    <row r="679" spans="1:12" x14ac:dyDescent="0.25">
      <c r="A679" s="32" t="s">
        <v>263</v>
      </c>
      <c r="B679" s="32">
        <v>40.930999999999997</v>
      </c>
      <c r="C679" s="32">
        <v>97.92</v>
      </c>
      <c r="D679" s="32">
        <v>97.92</v>
      </c>
      <c r="E679" s="32">
        <v>62.945999999999998</v>
      </c>
      <c r="F679" s="32">
        <v>0.30499999999999999</v>
      </c>
      <c r="G679" s="32">
        <v>1.804</v>
      </c>
      <c r="H679" s="32">
        <v>26.919</v>
      </c>
      <c r="I679" s="32">
        <v>22.31</v>
      </c>
      <c r="J679" s="32">
        <v>2.698</v>
      </c>
      <c r="K679" s="32">
        <v>6.5529999999999999</v>
      </c>
      <c r="L679" s="32">
        <v>351.05500000000001</v>
      </c>
    </row>
    <row r="680" spans="1:12" x14ac:dyDescent="0.25">
      <c r="A680" s="32" t="s">
        <v>264</v>
      </c>
      <c r="B680" s="32">
        <v>43.338000000000001</v>
      </c>
      <c r="C680" s="32">
        <v>103.68</v>
      </c>
      <c r="D680" s="32">
        <v>103.68</v>
      </c>
      <c r="E680" s="32">
        <v>59.448999999999998</v>
      </c>
      <c r="F680" s="32">
        <v>0.28799999999999998</v>
      </c>
      <c r="G680" s="32">
        <v>1.704</v>
      </c>
      <c r="H680" s="32">
        <v>25.423999999999999</v>
      </c>
      <c r="I680" s="32">
        <v>21.07</v>
      </c>
      <c r="J680" s="32">
        <v>2.548</v>
      </c>
      <c r="K680" s="32">
        <v>6.1890000000000001</v>
      </c>
      <c r="L680" s="32">
        <v>358.63299999999998</v>
      </c>
    </row>
    <row r="681" spans="1:12" x14ac:dyDescent="0.25">
      <c r="A681" s="32" t="s">
        <v>265</v>
      </c>
      <c r="B681" s="32">
        <v>45.746000000000002</v>
      </c>
      <c r="C681" s="32">
        <v>109.44</v>
      </c>
      <c r="D681" s="32">
        <v>109.44</v>
      </c>
      <c r="E681" s="32">
        <v>56.32</v>
      </c>
      <c r="F681" s="32">
        <v>0.27300000000000002</v>
      </c>
      <c r="G681" s="32">
        <v>1.6140000000000001</v>
      </c>
      <c r="H681" s="32">
        <v>24.085999999999999</v>
      </c>
      <c r="I681" s="32">
        <v>19.962</v>
      </c>
      <c r="J681" s="32">
        <v>2.4140000000000001</v>
      </c>
      <c r="K681" s="32">
        <v>5.8630000000000004</v>
      </c>
      <c r="L681" s="32">
        <v>366.88099999999997</v>
      </c>
    </row>
    <row r="682" spans="1:12" x14ac:dyDescent="0.25">
      <c r="A682" s="32" t="s">
        <v>266</v>
      </c>
      <c r="B682" s="32">
        <v>48.154000000000003</v>
      </c>
      <c r="C682" s="32">
        <v>115.2</v>
      </c>
      <c r="D682" s="32">
        <v>115.2</v>
      </c>
      <c r="E682" s="32">
        <v>53.503999999999998</v>
      </c>
      <c r="F682" s="32">
        <v>0.25900000000000001</v>
      </c>
      <c r="G682" s="32">
        <v>1.5329999999999999</v>
      </c>
      <c r="H682" s="32">
        <v>22.881</v>
      </c>
      <c r="I682" s="32">
        <v>18.963000000000001</v>
      </c>
      <c r="J682" s="32">
        <v>2.2930000000000001</v>
      </c>
      <c r="K682" s="32">
        <v>5.57</v>
      </c>
      <c r="L682" s="32">
        <v>375.69400000000002</v>
      </c>
    </row>
    <row r="683" spans="1:12" x14ac:dyDescent="0.25">
      <c r="A683" s="32" t="s">
        <v>267</v>
      </c>
      <c r="B683" s="32">
        <v>52.969000000000001</v>
      </c>
      <c r="C683" s="32">
        <v>126.72</v>
      </c>
      <c r="D683" s="32">
        <v>126.72</v>
      </c>
      <c r="E683" s="32">
        <v>48.64</v>
      </c>
      <c r="F683" s="32">
        <v>0.23599999999999999</v>
      </c>
      <c r="G683" s="32">
        <v>1.3939999999999999</v>
      </c>
      <c r="H683" s="32">
        <v>20.800999999999998</v>
      </c>
      <c r="I683" s="32">
        <v>17.239000000000001</v>
      </c>
      <c r="J683" s="32">
        <v>2.085</v>
      </c>
      <c r="K683" s="32">
        <v>5.0640000000000001</v>
      </c>
      <c r="L683" s="32">
        <v>394.71899999999999</v>
      </c>
    </row>
    <row r="684" spans="1:12" x14ac:dyDescent="0.25">
      <c r="B684" s="40" t="s">
        <v>340</v>
      </c>
      <c r="C684" s="41"/>
      <c r="D684" s="41"/>
      <c r="E684" s="41"/>
      <c r="F684" s="41"/>
      <c r="G684" s="41"/>
      <c r="H684" s="41"/>
      <c r="I684" s="41"/>
      <c r="J684" s="41"/>
      <c r="K684" s="41"/>
      <c r="L684" s="41"/>
    </row>
    <row r="685" spans="1:12" x14ac:dyDescent="0.25">
      <c r="A685" s="32" t="s">
        <v>289</v>
      </c>
      <c r="B685" s="32">
        <v>2.4079999999999999</v>
      </c>
      <c r="C685" s="32">
        <v>6.1440000000000001</v>
      </c>
      <c r="D685" s="32">
        <v>6.1440000000000001</v>
      </c>
      <c r="E685" s="32">
        <v>1141.4190000000001</v>
      </c>
      <c r="F685" s="32">
        <v>5.1840000000000002</v>
      </c>
      <c r="G685" s="32">
        <v>30.67</v>
      </c>
      <c r="H685" s="32">
        <v>457.62700000000001</v>
      </c>
      <c r="I685" s="32">
        <v>379.26900000000001</v>
      </c>
      <c r="J685" s="32">
        <v>45.865000000000002</v>
      </c>
      <c r="K685" s="32">
        <v>111.40600000000001</v>
      </c>
      <c r="L685" s="32">
        <v>2028.865</v>
      </c>
    </row>
    <row r="686" spans="1:12" x14ac:dyDescent="0.25">
      <c r="A686" s="32" t="s">
        <v>290</v>
      </c>
      <c r="B686" s="32">
        <v>4.8150000000000004</v>
      </c>
      <c r="C686" s="32">
        <v>12.288</v>
      </c>
      <c r="D686" s="32">
        <v>12.288</v>
      </c>
      <c r="E686" s="32">
        <v>570.70899999999995</v>
      </c>
      <c r="F686" s="32">
        <v>2.5920000000000001</v>
      </c>
      <c r="G686" s="32">
        <v>15.335000000000001</v>
      </c>
      <c r="H686" s="32">
        <v>228.81399999999999</v>
      </c>
      <c r="I686" s="32">
        <v>189.63399999999999</v>
      </c>
      <c r="J686" s="32">
        <v>22.931999999999999</v>
      </c>
      <c r="K686" s="32">
        <v>55.703000000000003</v>
      </c>
      <c r="L686" s="32">
        <v>1036.4749999999999</v>
      </c>
    </row>
    <row r="687" spans="1:12" x14ac:dyDescent="0.25">
      <c r="A687" s="32" t="s">
        <v>291</v>
      </c>
      <c r="B687" s="32">
        <v>7.2229999999999999</v>
      </c>
      <c r="C687" s="32">
        <v>18.431999999999999</v>
      </c>
      <c r="D687" s="32">
        <v>18.431999999999999</v>
      </c>
      <c r="E687" s="32">
        <v>380.47300000000001</v>
      </c>
      <c r="F687" s="32">
        <v>1.728</v>
      </c>
      <c r="G687" s="32">
        <v>10.223000000000001</v>
      </c>
      <c r="H687" s="32">
        <v>152.542</v>
      </c>
      <c r="I687" s="32">
        <v>126.423</v>
      </c>
      <c r="J687" s="32">
        <v>15.288</v>
      </c>
      <c r="K687" s="32">
        <v>37.134999999999998</v>
      </c>
      <c r="L687" s="32">
        <v>715.476</v>
      </c>
    </row>
    <row r="688" spans="1:12" x14ac:dyDescent="0.25">
      <c r="A688" s="32" t="s">
        <v>292</v>
      </c>
      <c r="B688" s="32">
        <v>9.6310000000000002</v>
      </c>
      <c r="C688" s="32">
        <v>24.576000000000001</v>
      </c>
      <c r="D688" s="32">
        <v>24.576000000000001</v>
      </c>
      <c r="E688" s="32">
        <v>285.35500000000002</v>
      </c>
      <c r="F688" s="32">
        <v>1.296</v>
      </c>
      <c r="G688" s="32">
        <v>7.6669999999999998</v>
      </c>
      <c r="H688" s="32">
        <v>114.407</v>
      </c>
      <c r="I688" s="32">
        <v>94.816999999999993</v>
      </c>
      <c r="J688" s="32">
        <v>11.465999999999999</v>
      </c>
      <c r="K688" s="32">
        <v>27.850999999999999</v>
      </c>
      <c r="L688" s="32">
        <v>562.32500000000005</v>
      </c>
    </row>
    <row r="689" spans="1:12" x14ac:dyDescent="0.25">
      <c r="A689" s="32" t="s">
        <v>293</v>
      </c>
      <c r="B689" s="32">
        <v>12.038</v>
      </c>
      <c r="C689" s="32">
        <v>30.72</v>
      </c>
      <c r="D689" s="32">
        <v>30.72</v>
      </c>
      <c r="E689" s="32">
        <v>228.28399999999999</v>
      </c>
      <c r="F689" s="32">
        <v>1.0369999999999999</v>
      </c>
      <c r="G689" s="32">
        <v>6.1340000000000003</v>
      </c>
      <c r="H689" s="32">
        <v>91.525000000000006</v>
      </c>
      <c r="I689" s="32">
        <v>75.853999999999999</v>
      </c>
      <c r="J689" s="32">
        <v>9.173</v>
      </c>
      <c r="K689" s="32">
        <v>22.280999999999999</v>
      </c>
      <c r="L689" s="32">
        <v>476.31200000000001</v>
      </c>
    </row>
    <row r="690" spans="1:12" x14ac:dyDescent="0.25">
      <c r="A690" s="32" t="s">
        <v>294</v>
      </c>
      <c r="B690" s="32">
        <v>14.446</v>
      </c>
      <c r="C690" s="32">
        <v>36.863999999999997</v>
      </c>
      <c r="D690" s="32">
        <v>36.863999999999997</v>
      </c>
      <c r="E690" s="32">
        <v>190.23599999999999</v>
      </c>
      <c r="F690" s="32">
        <v>0.86399999999999999</v>
      </c>
      <c r="G690" s="32">
        <v>5.1120000000000001</v>
      </c>
      <c r="H690" s="32">
        <v>76.271000000000001</v>
      </c>
      <c r="I690" s="32">
        <v>63.210999999999999</v>
      </c>
      <c r="J690" s="32">
        <v>7.6440000000000001</v>
      </c>
      <c r="K690" s="32">
        <v>18.568000000000001</v>
      </c>
      <c r="L690" s="32">
        <v>423.86799999999999</v>
      </c>
    </row>
    <row r="691" spans="1:12" x14ac:dyDescent="0.25">
      <c r="A691" s="32" t="s">
        <v>295</v>
      </c>
      <c r="B691" s="32">
        <v>16.853999999999999</v>
      </c>
      <c r="C691" s="32">
        <v>43.008000000000003</v>
      </c>
      <c r="D691" s="32">
        <v>43.008000000000003</v>
      </c>
      <c r="E691" s="32">
        <v>163.06</v>
      </c>
      <c r="F691" s="32">
        <v>0.74099999999999999</v>
      </c>
      <c r="G691" s="32">
        <v>4.3810000000000002</v>
      </c>
      <c r="H691" s="32">
        <v>65.375</v>
      </c>
      <c r="I691" s="32">
        <v>54.180999999999997</v>
      </c>
      <c r="J691" s="32">
        <v>6.5519999999999996</v>
      </c>
      <c r="K691" s="32">
        <v>15.914999999999999</v>
      </c>
      <c r="L691" s="32">
        <v>390.608</v>
      </c>
    </row>
    <row r="692" spans="1:12" x14ac:dyDescent="0.25">
      <c r="A692" s="32" t="s">
        <v>296</v>
      </c>
      <c r="B692" s="32">
        <v>19.260999999999999</v>
      </c>
      <c r="C692" s="32">
        <v>49.152000000000001</v>
      </c>
      <c r="D692" s="32">
        <v>49.152000000000001</v>
      </c>
      <c r="E692" s="32">
        <v>142.67699999999999</v>
      </c>
      <c r="F692" s="32">
        <v>0.64800000000000002</v>
      </c>
      <c r="G692" s="32">
        <v>3.8340000000000001</v>
      </c>
      <c r="H692" s="32">
        <v>57.203000000000003</v>
      </c>
      <c r="I692" s="32">
        <v>47.408999999999999</v>
      </c>
      <c r="J692" s="32">
        <v>5.7329999999999997</v>
      </c>
      <c r="K692" s="32">
        <v>13.926</v>
      </c>
      <c r="L692" s="32">
        <v>369.33600000000001</v>
      </c>
    </row>
    <row r="693" spans="1:12" x14ac:dyDescent="0.25">
      <c r="A693" s="32" t="s">
        <v>297</v>
      </c>
      <c r="B693" s="32">
        <v>21.669</v>
      </c>
      <c r="C693" s="32">
        <v>55.295999999999999</v>
      </c>
      <c r="D693" s="32">
        <v>55.295999999999999</v>
      </c>
      <c r="E693" s="32">
        <v>126.824</v>
      </c>
      <c r="F693" s="32">
        <v>0.57599999999999996</v>
      </c>
      <c r="G693" s="32">
        <v>3.4079999999999999</v>
      </c>
      <c r="H693" s="32">
        <v>50.847000000000001</v>
      </c>
      <c r="I693" s="32">
        <v>42.140999999999998</v>
      </c>
      <c r="J693" s="32">
        <v>5.0960000000000001</v>
      </c>
      <c r="K693" s="32">
        <v>12.378</v>
      </c>
      <c r="L693" s="32">
        <v>356.05700000000002</v>
      </c>
    </row>
    <row r="694" spans="1:12" x14ac:dyDescent="0.25">
      <c r="A694" s="32" t="s">
        <v>277</v>
      </c>
      <c r="B694" s="32">
        <v>24.077000000000002</v>
      </c>
      <c r="C694" s="32">
        <v>61.44</v>
      </c>
      <c r="D694" s="32">
        <v>61.44</v>
      </c>
      <c r="E694" s="32">
        <v>114.142</v>
      </c>
      <c r="F694" s="32">
        <v>0.51800000000000002</v>
      </c>
      <c r="G694" s="32">
        <v>3.0670000000000002</v>
      </c>
      <c r="H694" s="32">
        <v>45.762999999999998</v>
      </c>
      <c r="I694" s="32">
        <v>37.927</v>
      </c>
      <c r="J694" s="32">
        <v>4.5860000000000003</v>
      </c>
      <c r="K694" s="32">
        <v>11.141</v>
      </c>
      <c r="L694" s="32">
        <v>348.37400000000002</v>
      </c>
    </row>
    <row r="695" spans="1:12" x14ac:dyDescent="0.25">
      <c r="A695" s="32" t="s">
        <v>278</v>
      </c>
      <c r="B695" s="32">
        <v>26.484000000000002</v>
      </c>
      <c r="C695" s="32">
        <v>67.584000000000003</v>
      </c>
      <c r="D695" s="32">
        <v>67.584000000000003</v>
      </c>
      <c r="E695" s="32">
        <v>103.765</v>
      </c>
      <c r="F695" s="32">
        <v>0.47099999999999997</v>
      </c>
      <c r="G695" s="32">
        <v>2.7879999999999998</v>
      </c>
      <c r="H695" s="32">
        <v>41.601999999999997</v>
      </c>
      <c r="I695" s="32">
        <v>34.478999999999999</v>
      </c>
      <c r="J695" s="32">
        <v>4.17</v>
      </c>
      <c r="K695" s="32">
        <v>10.128</v>
      </c>
      <c r="L695" s="32">
        <v>344.75700000000001</v>
      </c>
    </row>
    <row r="696" spans="1:12" x14ac:dyDescent="0.25">
      <c r="A696" s="32" t="s">
        <v>279</v>
      </c>
      <c r="B696" s="32">
        <v>28.891999999999999</v>
      </c>
      <c r="C696" s="32">
        <v>73.727999999999994</v>
      </c>
      <c r="D696" s="32">
        <v>73.727999999999994</v>
      </c>
      <c r="E696" s="32">
        <v>95.117999999999995</v>
      </c>
      <c r="F696" s="32">
        <v>0.432</v>
      </c>
      <c r="G696" s="32">
        <v>2.556</v>
      </c>
      <c r="H696" s="32">
        <v>38.136000000000003</v>
      </c>
      <c r="I696" s="32">
        <v>31.606000000000002</v>
      </c>
      <c r="J696" s="32">
        <v>3.8220000000000001</v>
      </c>
      <c r="K696" s="32">
        <v>9.2840000000000007</v>
      </c>
      <c r="L696" s="32">
        <v>344.19600000000003</v>
      </c>
    </row>
    <row r="697" spans="1:12" x14ac:dyDescent="0.25">
      <c r="A697" s="32" t="s">
        <v>280</v>
      </c>
      <c r="B697" s="32">
        <v>31.3</v>
      </c>
      <c r="C697" s="32">
        <v>79.872</v>
      </c>
      <c r="D697" s="32">
        <v>79.872</v>
      </c>
      <c r="E697" s="32">
        <v>87.801000000000002</v>
      </c>
      <c r="F697" s="32">
        <v>0.39900000000000002</v>
      </c>
      <c r="G697" s="32">
        <v>2.359</v>
      </c>
      <c r="H697" s="32">
        <v>35.201999999999998</v>
      </c>
      <c r="I697" s="32">
        <v>29.175000000000001</v>
      </c>
      <c r="J697" s="32">
        <v>3.528</v>
      </c>
      <c r="K697" s="32">
        <v>8.57</v>
      </c>
      <c r="L697" s="32">
        <v>345.98</v>
      </c>
    </row>
    <row r="698" spans="1:12" x14ac:dyDescent="0.25">
      <c r="A698" s="32" t="s">
        <v>281</v>
      </c>
      <c r="B698" s="32">
        <v>33.707999999999998</v>
      </c>
      <c r="C698" s="32">
        <v>86.016000000000005</v>
      </c>
      <c r="D698" s="32">
        <v>86.016000000000005</v>
      </c>
      <c r="E698" s="32">
        <v>81.53</v>
      </c>
      <c r="F698" s="32">
        <v>0.37</v>
      </c>
      <c r="G698" s="32">
        <v>2.1909999999999998</v>
      </c>
      <c r="H698" s="32">
        <v>32.688000000000002</v>
      </c>
      <c r="I698" s="32">
        <v>27.091000000000001</v>
      </c>
      <c r="J698" s="32">
        <v>3.2759999999999998</v>
      </c>
      <c r="K698" s="32">
        <v>7.9580000000000002</v>
      </c>
      <c r="L698" s="32">
        <v>349.61</v>
      </c>
    </row>
    <row r="699" spans="1:12" x14ac:dyDescent="0.25">
      <c r="A699" s="32" t="s">
        <v>282</v>
      </c>
      <c r="B699" s="32">
        <v>36.115000000000002</v>
      </c>
      <c r="C699" s="32">
        <v>92.16</v>
      </c>
      <c r="D699" s="32">
        <v>92.16</v>
      </c>
      <c r="E699" s="32">
        <v>76.094999999999999</v>
      </c>
      <c r="F699" s="32">
        <v>0.34599999999999997</v>
      </c>
      <c r="G699" s="32">
        <v>2.0449999999999999</v>
      </c>
      <c r="H699" s="32">
        <v>30.507999999999999</v>
      </c>
      <c r="I699" s="32">
        <v>25.285</v>
      </c>
      <c r="J699" s="32">
        <v>3.0579999999999998</v>
      </c>
      <c r="K699" s="32">
        <v>7.4269999999999996</v>
      </c>
      <c r="L699" s="32">
        <v>354.714</v>
      </c>
    </row>
    <row r="700" spans="1:12" x14ac:dyDescent="0.25">
      <c r="A700" s="32" t="s">
        <v>283</v>
      </c>
      <c r="B700" s="32">
        <v>38.523000000000003</v>
      </c>
      <c r="C700" s="32">
        <v>98.304000000000002</v>
      </c>
      <c r="D700" s="32">
        <v>98.304000000000002</v>
      </c>
      <c r="E700" s="32">
        <v>71.338999999999999</v>
      </c>
      <c r="F700" s="32">
        <v>0.32400000000000001</v>
      </c>
      <c r="G700" s="32">
        <v>1.917</v>
      </c>
      <c r="H700" s="32">
        <v>28.602</v>
      </c>
      <c r="I700" s="32">
        <v>23.704000000000001</v>
      </c>
      <c r="J700" s="32">
        <v>2.867</v>
      </c>
      <c r="K700" s="32">
        <v>6.9630000000000001</v>
      </c>
      <c r="L700" s="32">
        <v>361.017</v>
      </c>
    </row>
    <row r="701" spans="1:12" x14ac:dyDescent="0.25">
      <c r="A701" s="32" t="s">
        <v>284</v>
      </c>
      <c r="B701" s="32">
        <v>40.930999999999997</v>
      </c>
      <c r="C701" s="32">
        <v>104.44799999999999</v>
      </c>
      <c r="D701" s="32">
        <v>104.44799999999999</v>
      </c>
      <c r="E701" s="32">
        <v>67.141999999999996</v>
      </c>
      <c r="F701" s="32">
        <v>0.30499999999999999</v>
      </c>
      <c r="G701" s="32">
        <v>1.804</v>
      </c>
      <c r="H701" s="32">
        <v>26.919</v>
      </c>
      <c r="I701" s="32">
        <v>22.31</v>
      </c>
      <c r="J701" s="32">
        <v>2.698</v>
      </c>
      <c r="K701" s="32">
        <v>6.5529999999999999</v>
      </c>
      <c r="L701" s="32">
        <v>368.30700000000002</v>
      </c>
    </row>
    <row r="702" spans="1:12" x14ac:dyDescent="0.25">
      <c r="A702" s="32" t="s">
        <v>285</v>
      </c>
      <c r="B702" s="32">
        <v>43.338000000000001</v>
      </c>
      <c r="C702" s="32">
        <v>110.592</v>
      </c>
      <c r="D702" s="32">
        <v>110.592</v>
      </c>
      <c r="E702" s="32">
        <v>63.411999999999999</v>
      </c>
      <c r="F702" s="32">
        <v>0.28799999999999998</v>
      </c>
      <c r="G702" s="32">
        <v>1.704</v>
      </c>
      <c r="H702" s="32">
        <v>25.423999999999999</v>
      </c>
      <c r="I702" s="32">
        <v>21.07</v>
      </c>
      <c r="J702" s="32">
        <v>2.548</v>
      </c>
      <c r="K702" s="32">
        <v>6.1890000000000001</v>
      </c>
      <c r="L702" s="32">
        <v>376.42</v>
      </c>
    </row>
    <row r="703" spans="1:12" x14ac:dyDescent="0.25">
      <c r="A703" s="32" t="s">
        <v>286</v>
      </c>
      <c r="B703" s="32">
        <v>45.746000000000002</v>
      </c>
      <c r="C703" s="32">
        <v>116.736</v>
      </c>
      <c r="D703" s="32">
        <v>116.736</v>
      </c>
      <c r="E703" s="32">
        <v>60.075000000000003</v>
      </c>
      <c r="F703" s="32">
        <v>0.27300000000000002</v>
      </c>
      <c r="G703" s="32">
        <v>1.6140000000000001</v>
      </c>
      <c r="H703" s="32">
        <v>24.085999999999999</v>
      </c>
      <c r="I703" s="32">
        <v>19.962</v>
      </c>
      <c r="J703" s="32">
        <v>2.4140000000000001</v>
      </c>
      <c r="K703" s="32">
        <v>5.8630000000000004</v>
      </c>
      <c r="L703" s="32">
        <v>385.22800000000001</v>
      </c>
    </row>
    <row r="704" spans="1:12" x14ac:dyDescent="0.25">
      <c r="A704" s="32" t="s">
        <v>287</v>
      </c>
      <c r="B704" s="32">
        <v>48.154000000000003</v>
      </c>
      <c r="C704" s="32">
        <v>122.88</v>
      </c>
      <c r="D704" s="32">
        <v>122.88</v>
      </c>
      <c r="E704" s="32">
        <v>57.070999999999998</v>
      </c>
      <c r="F704" s="32">
        <v>0.25900000000000001</v>
      </c>
      <c r="G704" s="32">
        <v>1.5329999999999999</v>
      </c>
      <c r="H704" s="32">
        <v>22.881</v>
      </c>
      <c r="I704" s="32">
        <v>18.963000000000001</v>
      </c>
      <c r="J704" s="32">
        <v>2.2930000000000001</v>
      </c>
      <c r="K704" s="32">
        <v>5.57</v>
      </c>
      <c r="L704" s="32">
        <v>394.62099999999998</v>
      </c>
    </row>
    <row r="705" spans="1:12" x14ac:dyDescent="0.25">
      <c r="A705" s="32" t="s">
        <v>288</v>
      </c>
      <c r="B705" s="32">
        <v>52.969000000000001</v>
      </c>
      <c r="C705" s="32">
        <v>135.16800000000001</v>
      </c>
      <c r="D705" s="32">
        <v>135.16800000000001</v>
      </c>
      <c r="E705" s="32">
        <v>51.883000000000003</v>
      </c>
      <c r="F705" s="32">
        <v>0.23599999999999999</v>
      </c>
      <c r="G705" s="32">
        <v>1.3939999999999999</v>
      </c>
      <c r="H705" s="32">
        <v>20.800999999999998</v>
      </c>
      <c r="I705" s="32">
        <v>17.239000000000001</v>
      </c>
      <c r="J705" s="32">
        <v>2.085</v>
      </c>
      <c r="K705" s="32">
        <v>5.0640000000000001</v>
      </c>
      <c r="L705" s="32">
        <v>414.858</v>
      </c>
    </row>
  </sheetData>
  <mergeCells count="32">
    <mergeCell ref="B618:L618"/>
    <mergeCell ref="B640:L640"/>
    <mergeCell ref="B662:L662"/>
    <mergeCell ref="B684:L684"/>
    <mergeCell ref="B508:L508"/>
    <mergeCell ref="B530:L530"/>
    <mergeCell ref="B552:L552"/>
    <mergeCell ref="B574:L574"/>
    <mergeCell ref="B596:L596"/>
    <mergeCell ref="B398:L398"/>
    <mergeCell ref="B420:L420"/>
    <mergeCell ref="B442:L442"/>
    <mergeCell ref="B464:L464"/>
    <mergeCell ref="B486:L486"/>
    <mergeCell ref="B310:L310"/>
    <mergeCell ref="B332:L332"/>
    <mergeCell ref="B354:L354"/>
    <mergeCell ref="B376:L376"/>
    <mergeCell ref="B200:L200"/>
    <mergeCell ref="B222:L222"/>
    <mergeCell ref="B244:L244"/>
    <mergeCell ref="B266:L266"/>
    <mergeCell ref="B288:L288"/>
    <mergeCell ref="B134:L134"/>
    <mergeCell ref="B156:L156"/>
    <mergeCell ref="B178:L178"/>
    <mergeCell ref="B2:L2"/>
    <mergeCell ref="B24:L24"/>
    <mergeCell ref="B46:L46"/>
    <mergeCell ref="B68:L68"/>
    <mergeCell ref="B90:L90"/>
    <mergeCell ref="B112:L1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639C9-0335-40A6-B5EB-0B003C7FDB69}">
  <sheetPr codeName="Лист2"/>
  <dimension ref="A1:AS56"/>
  <sheetViews>
    <sheetView topLeftCell="A7" workbookViewId="0">
      <selection activeCell="F10" sqref="F10:F30"/>
    </sheetView>
  </sheetViews>
  <sheetFormatPr defaultRowHeight="15" x14ac:dyDescent="0.25"/>
  <cols>
    <col min="5" max="5" width="11.85546875" customWidth="1"/>
    <col min="6" max="6" width="13.5703125" customWidth="1"/>
    <col min="9" max="9" width="12" customWidth="1"/>
    <col min="10" max="10" width="16.140625" customWidth="1"/>
    <col min="13" max="13" width="13.140625" customWidth="1"/>
    <col min="14" max="14" width="16.42578125" customWidth="1"/>
    <col min="16" max="16" width="15.28515625" customWidth="1"/>
    <col min="17" max="17" width="14.42578125" customWidth="1"/>
    <col min="19" max="19" width="12.7109375" customWidth="1"/>
    <col min="20" max="20" width="14" customWidth="1"/>
    <col min="22" max="22" width="12.42578125" customWidth="1"/>
    <col min="23" max="24" width="11.5703125" bestFit="1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5" x14ac:dyDescent="0.25">
      <c r="A1" s="4" t="s">
        <v>5</v>
      </c>
      <c r="B1" s="2">
        <f>'a_r=0.5'!B1</f>
        <v>326.2</v>
      </c>
      <c r="C1" t="s">
        <v>13</v>
      </c>
      <c r="D1" s="4"/>
      <c r="E1" s="8" t="s">
        <v>0</v>
      </c>
      <c r="I1" s="8" t="s">
        <v>18</v>
      </c>
      <c r="M1" t="s">
        <v>21</v>
      </c>
      <c r="P1" s="2" t="s">
        <v>25</v>
      </c>
      <c r="S1" t="s">
        <v>29</v>
      </c>
      <c r="V1" t="s">
        <v>34</v>
      </c>
      <c r="AB1" t="s">
        <v>52</v>
      </c>
      <c r="AE1" t="s">
        <v>57</v>
      </c>
      <c r="AH1" t="s">
        <v>65</v>
      </c>
      <c r="AK1" t="s">
        <v>68</v>
      </c>
    </row>
    <row r="2" spans="1:45" x14ac:dyDescent="0.25">
      <c r="A2" s="4" t="s">
        <v>6</v>
      </c>
      <c r="B2" s="2">
        <f>'a_r=0.5'!B2</f>
        <v>15000</v>
      </c>
      <c r="C2" t="s">
        <v>14</v>
      </c>
      <c r="D2" s="4"/>
      <c r="E2" s="1" t="s">
        <v>1</v>
      </c>
      <c r="F2" s="3">
        <v>0.95</v>
      </c>
      <c r="H2" s="1"/>
      <c r="I2" s="13" t="s">
        <v>19</v>
      </c>
      <c r="J2" s="2">
        <v>0.16</v>
      </c>
      <c r="M2" s="13" t="s">
        <v>22</v>
      </c>
      <c r="N2" s="2">
        <v>0.25</v>
      </c>
      <c r="P2" s="1" t="s">
        <v>26</v>
      </c>
      <c r="Q2" s="2">
        <v>0.34</v>
      </c>
      <c r="S2" s="1" t="s">
        <v>30</v>
      </c>
      <c r="T2" s="2">
        <v>0.01</v>
      </c>
      <c r="V2" s="1" t="s">
        <v>35</v>
      </c>
      <c r="W2" s="2">
        <v>0.6</v>
      </c>
      <c r="AB2" s="4" t="s">
        <v>53</v>
      </c>
      <c r="AC2" s="2">
        <v>0.03</v>
      </c>
      <c r="AE2" s="4" t="s">
        <v>58</v>
      </c>
      <c r="AF2" s="2">
        <v>0.75</v>
      </c>
      <c r="AR2" s="4" t="s">
        <v>72</v>
      </c>
      <c r="AS2">
        <f>'a_r=0.5'!AS2</f>
        <v>2047.297</v>
      </c>
    </row>
    <row r="3" spans="1:45" x14ac:dyDescent="0.25">
      <c r="A3" s="4" t="s">
        <v>7</v>
      </c>
      <c r="B3" s="2">
        <f>'a_r=0.5'!B3</f>
        <v>14</v>
      </c>
      <c r="C3" t="s">
        <v>12</v>
      </c>
      <c r="D3" s="4"/>
      <c r="E3" s="1" t="s">
        <v>2</v>
      </c>
      <c r="F3" s="3">
        <v>0.22</v>
      </c>
      <c r="H3" s="1"/>
      <c r="I3" s="13" t="s">
        <v>20</v>
      </c>
      <c r="J3" s="2">
        <v>12</v>
      </c>
      <c r="P3" s="4" t="s">
        <v>27</v>
      </c>
      <c r="Q3" s="2">
        <v>0.87</v>
      </c>
      <c r="S3" s="1" t="s">
        <v>31</v>
      </c>
      <c r="T3" s="2">
        <v>1</v>
      </c>
      <c r="V3" s="4" t="s">
        <v>36</v>
      </c>
      <c r="W3" s="2">
        <v>3</v>
      </c>
      <c r="AB3" s="1" t="s">
        <v>54</v>
      </c>
      <c r="AC3" s="2">
        <v>1.18</v>
      </c>
      <c r="AE3" s="1" t="s">
        <v>59</v>
      </c>
      <c r="AF3" s="2">
        <v>0.5</v>
      </c>
      <c r="AH3" s="8" t="s">
        <v>66</v>
      </c>
      <c r="AI3" s="8" t="s">
        <v>67</v>
      </c>
      <c r="AK3" s="8" t="s">
        <v>69</v>
      </c>
      <c r="AL3" s="8" t="s">
        <v>70</v>
      </c>
      <c r="AR3" s="4" t="s">
        <v>73</v>
      </c>
      <c r="AS3" s="18">
        <f>AS2-AR8</f>
        <v>1844.2094503468895</v>
      </c>
    </row>
    <row r="4" spans="1:45" x14ac:dyDescent="0.25">
      <c r="A4" s="1" t="s">
        <v>8</v>
      </c>
      <c r="B4" s="2">
        <v>0.33300000000000002</v>
      </c>
      <c r="D4" s="1"/>
      <c r="E4" s="1" t="s">
        <v>3</v>
      </c>
      <c r="F4" s="3">
        <v>0.5</v>
      </c>
      <c r="H4" s="1"/>
      <c r="I4" s="3"/>
      <c r="M4" s="14" t="s">
        <v>24</v>
      </c>
      <c r="N4" s="9">
        <f>B4*N2*B1*F5/J3</f>
        <v>2.7156149999999997</v>
      </c>
      <c r="S4" s="4" t="s">
        <v>32</v>
      </c>
      <c r="T4" s="2">
        <v>2E-3</v>
      </c>
      <c r="V4" s="4" t="s">
        <v>37</v>
      </c>
      <c r="W4" s="2">
        <v>0.91</v>
      </c>
      <c r="AB4" s="4" t="s">
        <v>55</v>
      </c>
      <c r="AC4" s="2">
        <v>1</v>
      </c>
      <c r="AE4" s="4" t="s">
        <v>62</v>
      </c>
      <c r="AF4" s="2">
        <v>0.16</v>
      </c>
      <c r="AH4" s="8">
        <v>243</v>
      </c>
      <c r="AI4" s="8">
        <v>80000</v>
      </c>
      <c r="AK4" s="8">
        <v>1574</v>
      </c>
      <c r="AL4" s="8">
        <v>30000</v>
      </c>
    </row>
    <row r="5" spans="1:45" x14ac:dyDescent="0.25">
      <c r="A5" s="4" t="s">
        <v>9</v>
      </c>
      <c r="B5" s="2">
        <f>0.3*B3</f>
        <v>4.2</v>
      </c>
      <c r="C5" t="s">
        <v>15</v>
      </c>
      <c r="D5" s="4"/>
      <c r="E5" s="1" t="s">
        <v>4</v>
      </c>
      <c r="F5" s="3">
        <v>1.2</v>
      </c>
      <c r="H5" s="1"/>
      <c r="I5" s="14" t="s">
        <v>23</v>
      </c>
      <c r="J5" s="9">
        <f>B4*J2*B1*F5/J3</f>
        <v>1.7379936</v>
      </c>
      <c r="P5" s="14" t="s">
        <v>28</v>
      </c>
      <c r="Q5" s="9">
        <f>F2*F3*F5*Q2*B1*B7/Q3</f>
        <v>671.41408551724135</v>
      </c>
      <c r="V5" s="1" t="s">
        <v>38</v>
      </c>
      <c r="W5" s="2">
        <v>0.97</v>
      </c>
      <c r="AE5" s="8" t="s">
        <v>63</v>
      </c>
      <c r="AF5" s="8" t="s">
        <v>64</v>
      </c>
    </row>
    <row r="6" spans="1:45" x14ac:dyDescent="0.25">
      <c r="A6" s="4" t="s">
        <v>10</v>
      </c>
      <c r="B6" s="2">
        <f>0.15*B3</f>
        <v>2.1</v>
      </c>
      <c r="C6" t="s">
        <v>15</v>
      </c>
      <c r="D6" s="4"/>
      <c r="E6" s="2"/>
      <c r="M6" s="11" t="s">
        <v>17</v>
      </c>
      <c r="N6" s="11" t="s">
        <v>21</v>
      </c>
      <c r="S6" s="14" t="s">
        <v>33</v>
      </c>
      <c r="T6" s="9">
        <f>T2*T3*B2*J3*F5*T4</f>
        <v>4.32</v>
      </c>
      <c r="W6" s="8" t="s">
        <v>42</v>
      </c>
      <c r="X6" s="8" t="s">
        <v>43</v>
      </c>
      <c r="Y6" s="8" t="s">
        <v>44</v>
      </c>
      <c r="AB6" s="14" t="s">
        <v>56</v>
      </c>
      <c r="AC6" s="9">
        <f>AC2*B2*F5/(AC3*AC4)</f>
        <v>457.62711864406782</v>
      </c>
      <c r="AE6" s="8">
        <v>60.6</v>
      </c>
      <c r="AF6" s="8">
        <v>2300000</v>
      </c>
      <c r="AH6" s="4" t="s">
        <v>61</v>
      </c>
      <c r="AI6" s="2">
        <f>AH4*AI4*AF4/10^6</f>
        <v>3.1103999999999998</v>
      </c>
      <c r="AK6" s="4" t="s">
        <v>61</v>
      </c>
      <c r="AL6" s="2">
        <f>AK4*AL4*AF4/10^6</f>
        <v>7.5552000000000001</v>
      </c>
    </row>
    <row r="7" spans="1:45" x14ac:dyDescent="0.25">
      <c r="A7" s="5" t="s">
        <v>11</v>
      </c>
      <c r="B7" s="6">
        <v>21</v>
      </c>
      <c r="C7" t="s">
        <v>12</v>
      </c>
      <c r="D7" s="7"/>
      <c r="E7" s="10" t="s">
        <v>16</v>
      </c>
      <c r="F7" s="9">
        <f>F2*F3*F4*F5*B1/B7</f>
        <v>1.9478799999999996</v>
      </c>
      <c r="I7" s="11" t="s">
        <v>17</v>
      </c>
      <c r="J7" s="16" t="s">
        <v>18</v>
      </c>
      <c r="M7" s="8">
        <v>1</v>
      </c>
      <c r="N7" s="15">
        <f>M7*$N$4</f>
        <v>2.7156149999999997</v>
      </c>
      <c r="P7" s="11" t="s">
        <v>17</v>
      </c>
      <c r="Q7" s="11" t="s">
        <v>25</v>
      </c>
      <c r="V7" s="4" t="s">
        <v>39</v>
      </c>
      <c r="W7" s="8">
        <v>12000</v>
      </c>
      <c r="X7" s="8">
        <f>'a_r=0.5'!X7</f>
        <v>630</v>
      </c>
      <c r="Y7" s="8">
        <v>3600</v>
      </c>
      <c r="Z7" t="s">
        <v>47</v>
      </c>
      <c r="AE7" s="8">
        <v>285</v>
      </c>
      <c r="AF7" s="8">
        <v>75000</v>
      </c>
    </row>
    <row r="8" spans="1:45" x14ac:dyDescent="0.25">
      <c r="A8" s="4"/>
      <c r="B8" s="3"/>
      <c r="I8" s="8">
        <v>1</v>
      </c>
      <c r="J8" s="15">
        <f>I8*$J$5</f>
        <v>1.7379936</v>
      </c>
      <c r="M8" s="8">
        <v>2</v>
      </c>
      <c r="N8" s="15">
        <f t="shared" ref="N8:N46" si="0">M8*$N$4</f>
        <v>5.4312299999999993</v>
      </c>
      <c r="P8" s="8">
        <v>1</v>
      </c>
      <c r="Q8" s="15">
        <f>$Q$5/P8</f>
        <v>671.41408551724135</v>
      </c>
      <c r="S8" s="11" t="s">
        <v>17</v>
      </c>
      <c r="T8" s="11" t="s">
        <v>29</v>
      </c>
      <c r="V8" s="4" t="s">
        <v>40</v>
      </c>
      <c r="W8" s="8">
        <v>120</v>
      </c>
      <c r="X8" s="8">
        <v>200</v>
      </c>
      <c r="Y8" s="8">
        <v>150</v>
      </c>
      <c r="Z8" t="s">
        <v>46</v>
      </c>
      <c r="AB8" s="11" t="s">
        <v>17</v>
      </c>
      <c r="AC8" s="11" t="s">
        <v>52</v>
      </c>
      <c r="AH8" s="11" t="s">
        <v>17</v>
      </c>
      <c r="AI8" s="11" t="s">
        <v>65</v>
      </c>
      <c r="AK8" s="11" t="s">
        <v>17</v>
      </c>
      <c r="AL8" s="11" t="s">
        <v>68</v>
      </c>
      <c r="AP8" s="11" t="s">
        <v>17</v>
      </c>
      <c r="AQ8" s="17" t="s">
        <v>71</v>
      </c>
      <c r="AR8" s="18">
        <f>MIN(AQ9:AQ29)</f>
        <v>203.08754965311044</v>
      </c>
    </row>
    <row r="9" spans="1:45" x14ac:dyDescent="0.25">
      <c r="A9" s="4"/>
      <c r="B9" s="3"/>
      <c r="E9" s="11" t="s">
        <v>17</v>
      </c>
      <c r="F9" s="11" t="s">
        <v>0</v>
      </c>
      <c r="I9" s="8">
        <v>2</v>
      </c>
      <c r="J9" s="15">
        <f t="shared" ref="J9:J47" si="1">I9*$J$5</f>
        <v>3.4759872000000001</v>
      </c>
      <c r="M9" s="8">
        <v>3</v>
      </c>
      <c r="N9" s="15">
        <f t="shared" si="0"/>
        <v>8.146844999999999</v>
      </c>
      <c r="P9" s="8">
        <v>2</v>
      </c>
      <c r="Q9" s="15">
        <f t="shared" ref="Q9:Q25" si="2">$Q$5/P9</f>
        <v>335.70704275862067</v>
      </c>
      <c r="S9" s="8">
        <v>1</v>
      </c>
      <c r="T9" s="15">
        <f>$T$6/S9</f>
        <v>4.32</v>
      </c>
      <c r="V9" s="4" t="s">
        <v>41</v>
      </c>
      <c r="W9" s="8">
        <v>300</v>
      </c>
      <c r="X9" s="8">
        <f>'a_r=0.5'!X9</f>
        <v>35</v>
      </c>
      <c r="Y9" s="8">
        <v>500</v>
      </c>
      <c r="Z9" t="s">
        <v>45</v>
      </c>
      <c r="AB9" s="8">
        <v>1</v>
      </c>
      <c r="AC9" s="15">
        <f>$AC$6/AB9</f>
        <v>457.62711864406782</v>
      </c>
      <c r="AE9" s="4" t="s">
        <v>60</v>
      </c>
      <c r="AF9" s="2">
        <f>B1*J3*F5/(10^3*AF2*AF3)</f>
        <v>12.526079999999999</v>
      </c>
      <c r="AH9" s="8">
        <v>1</v>
      </c>
      <c r="AI9" s="15">
        <f>$AI$6*$AF$9/AH9</f>
        <v>38.961119231999994</v>
      </c>
      <c r="AK9" s="8">
        <v>1</v>
      </c>
      <c r="AL9" s="15">
        <f>$AL$6*$AF$9/AK9</f>
        <v>94.637039615999996</v>
      </c>
      <c r="AP9" s="8">
        <v>1</v>
      </c>
      <c r="AQ9" s="15">
        <f>F10+J8+N7+Q8+T9+W17+AC9+AF13+AI9+AL9</f>
        <v>1617.0212014497679</v>
      </c>
    </row>
    <row r="10" spans="1:45" x14ac:dyDescent="0.25">
      <c r="A10" s="4"/>
      <c r="B10" s="3"/>
      <c r="E10" s="11">
        <v>1</v>
      </c>
      <c r="F10" s="12">
        <f>E10*$F$7</f>
        <v>1.9478799999999996</v>
      </c>
      <c r="I10" s="8">
        <v>3</v>
      </c>
      <c r="J10" s="15">
        <f t="shared" si="1"/>
        <v>5.2139807999999999</v>
      </c>
      <c r="M10" s="8">
        <v>4</v>
      </c>
      <c r="N10" s="15">
        <f t="shared" si="0"/>
        <v>10.862459999999999</v>
      </c>
      <c r="P10" s="8">
        <v>3</v>
      </c>
      <c r="Q10" s="15">
        <f t="shared" si="2"/>
        <v>223.80469517241377</v>
      </c>
      <c r="S10" s="8">
        <v>2</v>
      </c>
      <c r="T10" s="15">
        <f t="shared" ref="T10:T48" si="3">$T$6/S10</f>
        <v>2.16</v>
      </c>
      <c r="AB10" s="8">
        <v>2</v>
      </c>
      <c r="AC10" s="15">
        <f t="shared" ref="AC10:AC48" si="4">$AC$6/AB10</f>
        <v>228.81355932203391</v>
      </c>
      <c r="AE10" s="4" t="s">
        <v>61</v>
      </c>
      <c r="AF10" s="2">
        <f>AE6*AF6*AF4/10^6+AE7*AF7*AF4/10^6</f>
        <v>25.720799999999997</v>
      </c>
      <c r="AH10" s="8">
        <v>2</v>
      </c>
      <c r="AI10" s="15">
        <f t="shared" ref="AI10:AI48" si="5">$AI$6*$AF$9/AH10</f>
        <v>19.480559615999997</v>
      </c>
      <c r="AK10" s="8">
        <v>2</v>
      </c>
      <c r="AL10" s="15">
        <f t="shared" ref="AL10:AL48" si="6">$AL$6*$AF$9/AK10</f>
        <v>47.318519807999998</v>
      </c>
      <c r="AP10" s="8">
        <v>2</v>
      </c>
      <c r="AQ10" s="15">
        <f>F11+J9+N8+Q9+T10+W18+AC10+AF14+AI10+AL10</f>
        <v>818.11283362488393</v>
      </c>
    </row>
    <row r="11" spans="1:45" x14ac:dyDescent="0.25">
      <c r="A11" s="4"/>
      <c r="B11" s="3"/>
      <c r="E11" s="11">
        <v>2</v>
      </c>
      <c r="F11" s="12">
        <f t="shared" ref="F11:F49" si="7">E11*$F$7</f>
        <v>3.8957599999999992</v>
      </c>
      <c r="I11" s="8">
        <v>4</v>
      </c>
      <c r="J11" s="15">
        <f t="shared" si="1"/>
        <v>6.9519744000000001</v>
      </c>
      <c r="M11" s="8">
        <v>5</v>
      </c>
      <c r="N11" s="15">
        <f t="shared" si="0"/>
        <v>13.578074999999998</v>
      </c>
      <c r="P11" s="8">
        <v>4</v>
      </c>
      <c r="Q11" s="15">
        <f t="shared" si="2"/>
        <v>167.85352137931034</v>
      </c>
      <c r="S11" s="8">
        <v>3</v>
      </c>
      <c r="T11" s="15">
        <f t="shared" si="3"/>
        <v>1.4400000000000002</v>
      </c>
      <c r="V11" s="8" t="s">
        <v>48</v>
      </c>
      <c r="W11" s="8" t="s">
        <v>49</v>
      </c>
      <c r="X11" s="8" t="s">
        <v>50</v>
      </c>
      <c r="AB11" s="8">
        <v>3</v>
      </c>
      <c r="AC11" s="15">
        <f t="shared" si="4"/>
        <v>152.54237288135593</v>
      </c>
      <c r="AH11" s="8">
        <v>3</v>
      </c>
      <c r="AI11" s="15">
        <f t="shared" si="5"/>
        <v>12.987039743999999</v>
      </c>
      <c r="AK11" s="8">
        <v>3</v>
      </c>
      <c r="AL11" s="15">
        <f t="shared" si="6"/>
        <v>31.545679871999997</v>
      </c>
      <c r="AP11" s="8">
        <v>3</v>
      </c>
      <c r="AQ11" s="15">
        <f t="shared" ref="AQ11:AQ48" si="8">F12+J10+N9+Q10+T11+W19+AC11+AF15+AI11+AL11</f>
        <v>556.0777034165892</v>
      </c>
    </row>
    <row r="12" spans="1:45" x14ac:dyDescent="0.25">
      <c r="E12" s="11">
        <v>3</v>
      </c>
      <c r="F12" s="12">
        <f t="shared" si="7"/>
        <v>5.8436399999999988</v>
      </c>
      <c r="I12" s="8">
        <v>5</v>
      </c>
      <c r="J12" s="15">
        <f t="shared" si="1"/>
        <v>8.6899680000000004</v>
      </c>
      <c r="M12" s="8">
        <v>6</v>
      </c>
      <c r="N12" s="15">
        <f t="shared" si="0"/>
        <v>16.293689999999998</v>
      </c>
      <c r="P12" s="8">
        <v>5</v>
      </c>
      <c r="Q12" s="15">
        <f t="shared" si="2"/>
        <v>134.28281710344828</v>
      </c>
      <c r="S12" s="8">
        <v>4</v>
      </c>
      <c r="T12" s="15">
        <f t="shared" si="3"/>
        <v>1.08</v>
      </c>
      <c r="V12" s="15">
        <f>(W7*F5*(W8/1000))/(W9*W2*W4*W5)</f>
        <v>10.875722215928402</v>
      </c>
      <c r="W12" s="15">
        <f>(X7*F5*(X8/1000))/(X9*W2*W4*W5)</f>
        <v>8.1567916619463023</v>
      </c>
      <c r="X12" s="15">
        <f>(Y7*F5*(Y8/1000))/(Y9*W2*W4*W5)</f>
        <v>2.4470374985838905</v>
      </c>
      <c r="AB12" s="8">
        <v>4</v>
      </c>
      <c r="AC12" s="15">
        <f t="shared" si="4"/>
        <v>114.40677966101696</v>
      </c>
      <c r="AE12" s="11" t="s">
        <v>17</v>
      </c>
      <c r="AF12" s="11" t="s">
        <v>57</v>
      </c>
      <c r="AH12" s="8">
        <v>4</v>
      </c>
      <c r="AI12" s="15">
        <f t="shared" si="5"/>
        <v>9.7402798079999986</v>
      </c>
      <c r="AK12" s="8">
        <v>4</v>
      </c>
      <c r="AL12" s="15">
        <f t="shared" si="6"/>
        <v>23.659259903999999</v>
      </c>
      <c r="AP12" s="8">
        <v>4</v>
      </c>
      <c r="AQ12" s="15">
        <f t="shared" si="8"/>
        <v>428.260882612442</v>
      </c>
    </row>
    <row r="13" spans="1:45" ht="15.75" customHeight="1" x14ac:dyDescent="0.25">
      <c r="E13" s="11">
        <v>4</v>
      </c>
      <c r="F13" s="12">
        <f t="shared" si="7"/>
        <v>7.7915199999999984</v>
      </c>
      <c r="I13" s="8">
        <v>6</v>
      </c>
      <c r="J13" s="15">
        <f t="shared" si="1"/>
        <v>10.4279616</v>
      </c>
      <c r="M13" s="8">
        <v>7</v>
      </c>
      <c r="N13" s="15">
        <f t="shared" si="0"/>
        <v>19.009304999999998</v>
      </c>
      <c r="P13" s="8">
        <v>6</v>
      </c>
      <c r="Q13" s="15">
        <f t="shared" si="2"/>
        <v>111.90234758620689</v>
      </c>
      <c r="S13" s="8">
        <v>5</v>
      </c>
      <c r="T13" s="15">
        <f t="shared" si="3"/>
        <v>0.8640000000000001</v>
      </c>
      <c r="AB13" s="8">
        <v>5</v>
      </c>
      <c r="AC13" s="15">
        <f t="shared" si="4"/>
        <v>91.525423728813564</v>
      </c>
      <c r="AE13" s="8">
        <v>1</v>
      </c>
      <c r="AF13" s="15">
        <f>$AF$9*$AF$10/AE13</f>
        <v>322.18079846399991</v>
      </c>
      <c r="AH13" s="8">
        <v>5</v>
      </c>
      <c r="AI13" s="15">
        <f t="shared" si="5"/>
        <v>7.7922238463999989</v>
      </c>
      <c r="AK13" s="8">
        <v>5</v>
      </c>
      <c r="AL13" s="15">
        <f t="shared" si="6"/>
        <v>18.927407923200001</v>
      </c>
      <c r="AP13" s="8">
        <v>5</v>
      </c>
      <c r="AQ13" s="15">
        <f>F14+J12+N11+Q12+T13+W21+AC13+AF17+AI13+AL13</f>
        <v>354.13138556995352</v>
      </c>
    </row>
    <row r="14" spans="1:45" x14ac:dyDescent="0.25">
      <c r="E14" s="11">
        <v>5</v>
      </c>
      <c r="F14" s="12">
        <f t="shared" si="7"/>
        <v>9.7393999999999981</v>
      </c>
      <c r="I14" s="8">
        <v>7</v>
      </c>
      <c r="J14" s="15">
        <f t="shared" si="1"/>
        <v>12.165955200000001</v>
      </c>
      <c r="M14" s="8">
        <v>8</v>
      </c>
      <c r="N14" s="15">
        <f t="shared" si="0"/>
        <v>21.724919999999997</v>
      </c>
      <c r="P14" s="8">
        <v>7</v>
      </c>
      <c r="Q14" s="15">
        <f t="shared" si="2"/>
        <v>95.916297931034478</v>
      </c>
      <c r="S14" s="8">
        <v>6</v>
      </c>
      <c r="T14" s="15">
        <f t="shared" si="3"/>
        <v>0.72000000000000008</v>
      </c>
      <c r="V14" s="5" t="s">
        <v>51</v>
      </c>
      <c r="W14" s="9">
        <f>V12+W12+X12</f>
        <v>21.479551376458595</v>
      </c>
      <c r="AB14" s="8">
        <v>6</v>
      </c>
      <c r="AC14" s="15">
        <f t="shared" si="4"/>
        <v>76.271186440677965</v>
      </c>
      <c r="AE14" s="8">
        <f>AE13+1</f>
        <v>2</v>
      </c>
      <c r="AF14" s="15">
        <f t="shared" ref="AF14:AF52" si="9">$AF$9*$AF$10/AE14</f>
        <v>161.09039923199995</v>
      </c>
      <c r="AH14" s="8">
        <v>6</v>
      </c>
      <c r="AI14" s="15">
        <f t="shared" si="5"/>
        <v>6.4935198719999994</v>
      </c>
      <c r="AK14" s="8">
        <v>6</v>
      </c>
      <c r="AL14" s="15">
        <f t="shared" si="6"/>
        <v>15.772839935999999</v>
      </c>
      <c r="AP14" s="8">
        <v>6</v>
      </c>
      <c r="AQ14" s="15">
        <f t="shared" si="8"/>
        <v>306.84555040829457</v>
      </c>
    </row>
    <row r="15" spans="1:45" x14ac:dyDescent="0.25">
      <c r="E15" s="11">
        <v>6</v>
      </c>
      <c r="F15" s="12">
        <f t="shared" si="7"/>
        <v>11.687279999999998</v>
      </c>
      <c r="I15" s="8">
        <v>8</v>
      </c>
      <c r="J15" s="15">
        <f t="shared" si="1"/>
        <v>13.9039488</v>
      </c>
      <c r="M15" s="8">
        <v>9</v>
      </c>
      <c r="N15" s="15">
        <f t="shared" si="0"/>
        <v>24.440534999999997</v>
      </c>
      <c r="P15" s="8">
        <v>8</v>
      </c>
      <c r="Q15" s="15">
        <f t="shared" si="2"/>
        <v>83.926760689655168</v>
      </c>
      <c r="S15" s="8">
        <v>7</v>
      </c>
      <c r="T15" s="15">
        <f t="shared" si="3"/>
        <v>0.61714285714285722</v>
      </c>
      <c r="AB15" s="8">
        <v>7</v>
      </c>
      <c r="AC15" s="15">
        <f t="shared" si="4"/>
        <v>65.375302663438262</v>
      </c>
      <c r="AE15" s="8">
        <f t="shared" ref="AE15:AE30" si="10">AE14+1</f>
        <v>3</v>
      </c>
      <c r="AF15" s="15">
        <f t="shared" si="9"/>
        <v>107.39359948799996</v>
      </c>
      <c r="AH15" s="8">
        <v>7</v>
      </c>
      <c r="AI15" s="15">
        <f t="shared" si="5"/>
        <v>5.5658741759999995</v>
      </c>
      <c r="AK15" s="8">
        <v>7</v>
      </c>
      <c r="AL15" s="15">
        <f t="shared" si="6"/>
        <v>13.519577088</v>
      </c>
      <c r="AP15" s="8">
        <v>7</v>
      </c>
      <c r="AQ15" s="15">
        <f t="shared" si="8"/>
        <v>274.89895060710967</v>
      </c>
    </row>
    <row r="16" spans="1:45" x14ac:dyDescent="0.25">
      <c r="E16" s="11">
        <v>7</v>
      </c>
      <c r="F16" s="12">
        <f t="shared" si="7"/>
        <v>13.635159999999997</v>
      </c>
      <c r="I16" s="8">
        <v>9</v>
      </c>
      <c r="J16" s="15">
        <f t="shared" si="1"/>
        <v>15.6419424</v>
      </c>
      <c r="M16" s="8">
        <v>10</v>
      </c>
      <c r="N16" s="15">
        <f t="shared" si="0"/>
        <v>27.156149999999997</v>
      </c>
      <c r="P16" s="8">
        <v>9</v>
      </c>
      <c r="Q16" s="15">
        <f t="shared" si="2"/>
        <v>74.601565057471262</v>
      </c>
      <c r="S16" s="8">
        <v>8</v>
      </c>
      <c r="T16" s="15">
        <f t="shared" si="3"/>
        <v>0.54</v>
      </c>
      <c r="V16" s="11" t="s">
        <v>17</v>
      </c>
      <c r="W16" s="11" t="s">
        <v>34</v>
      </c>
      <c r="AB16" s="8">
        <v>8</v>
      </c>
      <c r="AC16" s="15">
        <f t="shared" si="4"/>
        <v>57.203389830508478</v>
      </c>
      <c r="AE16" s="8">
        <f t="shared" si="10"/>
        <v>4</v>
      </c>
      <c r="AF16" s="15">
        <f t="shared" si="9"/>
        <v>80.545199615999977</v>
      </c>
      <c r="AH16" s="8">
        <v>8</v>
      </c>
      <c r="AI16" s="15">
        <f t="shared" si="5"/>
        <v>4.8701399039999993</v>
      </c>
      <c r="AK16" s="8">
        <v>8</v>
      </c>
      <c r="AL16" s="15">
        <f t="shared" si="6"/>
        <v>11.829629951999999</v>
      </c>
      <c r="AP16" s="8">
        <v>8</v>
      </c>
      <c r="AQ16" s="15">
        <f t="shared" si="8"/>
        <v>252.53937290622099</v>
      </c>
    </row>
    <row r="17" spans="5:43" x14ac:dyDescent="0.25">
      <c r="E17" s="11">
        <v>8</v>
      </c>
      <c r="F17" s="12">
        <f t="shared" si="7"/>
        <v>15.583039999999997</v>
      </c>
      <c r="I17" s="8">
        <v>10</v>
      </c>
      <c r="J17" s="15">
        <f t="shared" si="1"/>
        <v>17.379936000000001</v>
      </c>
      <c r="M17" s="8">
        <v>11</v>
      </c>
      <c r="N17" s="15">
        <f t="shared" si="0"/>
        <v>29.871764999999996</v>
      </c>
      <c r="P17" s="8">
        <v>10</v>
      </c>
      <c r="Q17" s="15">
        <f t="shared" si="2"/>
        <v>67.14140855172414</v>
      </c>
      <c r="S17" s="8">
        <v>9</v>
      </c>
      <c r="T17" s="15">
        <f t="shared" si="3"/>
        <v>0.48000000000000004</v>
      </c>
      <c r="V17" s="8">
        <v>1</v>
      </c>
      <c r="W17" s="15">
        <f>$W$14/V17</f>
        <v>21.479551376458595</v>
      </c>
      <c r="AB17" s="8">
        <v>9</v>
      </c>
      <c r="AC17" s="15">
        <f t="shared" si="4"/>
        <v>50.847457627118644</v>
      </c>
      <c r="AE17" s="8">
        <f t="shared" si="10"/>
        <v>5</v>
      </c>
      <c r="AF17" s="15">
        <f t="shared" si="9"/>
        <v>64.436159692799976</v>
      </c>
      <c r="AH17" s="8">
        <v>9</v>
      </c>
      <c r="AI17" s="15">
        <f t="shared" si="5"/>
        <v>4.329013247999999</v>
      </c>
      <c r="AK17" s="8">
        <v>9</v>
      </c>
      <c r="AL17" s="15">
        <f t="shared" si="6"/>
        <v>10.515226624</v>
      </c>
      <c r="AP17" s="8">
        <v>9</v>
      </c>
      <c r="AQ17" s="15">
        <f t="shared" si="8"/>
        <v>236.57114327219637</v>
      </c>
    </row>
    <row r="18" spans="5:43" x14ac:dyDescent="0.25">
      <c r="E18" s="11">
        <v>9</v>
      </c>
      <c r="F18" s="12">
        <f t="shared" si="7"/>
        <v>17.530919999999995</v>
      </c>
      <c r="I18" s="8">
        <v>11</v>
      </c>
      <c r="J18" s="15">
        <f t="shared" si="1"/>
        <v>19.1179296</v>
      </c>
      <c r="M18" s="8">
        <v>12</v>
      </c>
      <c r="N18" s="15">
        <f t="shared" si="0"/>
        <v>32.587379999999996</v>
      </c>
      <c r="P18" s="8">
        <v>11</v>
      </c>
      <c r="Q18" s="15">
        <f t="shared" si="2"/>
        <v>61.037644137931032</v>
      </c>
      <c r="S18" s="8">
        <v>10</v>
      </c>
      <c r="T18" s="15">
        <f t="shared" si="3"/>
        <v>0.43200000000000005</v>
      </c>
      <c r="V18" s="8">
        <v>2</v>
      </c>
      <c r="W18" s="15">
        <f t="shared" ref="W18:W34" si="11">$W$14/V18</f>
        <v>10.739775688229297</v>
      </c>
      <c r="AB18" s="8">
        <v>10</v>
      </c>
      <c r="AC18" s="15">
        <f t="shared" si="4"/>
        <v>45.762711864406782</v>
      </c>
      <c r="AE18" s="8">
        <f t="shared" si="10"/>
        <v>6</v>
      </c>
      <c r="AF18" s="15">
        <f t="shared" si="9"/>
        <v>53.696799743999982</v>
      </c>
      <c r="AH18" s="8">
        <v>10</v>
      </c>
      <c r="AI18" s="15">
        <f t="shared" si="5"/>
        <v>3.8961119231999994</v>
      </c>
      <c r="AK18" s="8">
        <v>10</v>
      </c>
      <c r="AL18" s="15">
        <f t="shared" si="6"/>
        <v>9.4637039616000003</v>
      </c>
      <c r="AP18" s="8">
        <v>10</v>
      </c>
      <c r="AQ18" s="15">
        <f t="shared" si="8"/>
        <v>225.07685728497677</v>
      </c>
    </row>
    <row r="19" spans="5:43" x14ac:dyDescent="0.25">
      <c r="E19" s="11">
        <v>10</v>
      </c>
      <c r="F19" s="12">
        <f t="shared" si="7"/>
        <v>19.478799999999996</v>
      </c>
      <c r="I19" s="8">
        <v>12</v>
      </c>
      <c r="J19" s="15">
        <f>I19*$J$5</f>
        <v>20.855923199999999</v>
      </c>
      <c r="M19" s="8">
        <v>13</v>
      </c>
      <c r="N19" s="15">
        <f t="shared" si="0"/>
        <v>35.302994999999996</v>
      </c>
      <c r="P19" s="8">
        <v>12</v>
      </c>
      <c r="Q19" s="15">
        <f t="shared" si="2"/>
        <v>55.951173793103443</v>
      </c>
      <c r="S19" s="8">
        <v>11</v>
      </c>
      <c r="T19" s="15">
        <f t="shared" si="3"/>
        <v>0.39272727272727276</v>
      </c>
      <c r="V19" s="8">
        <v>3</v>
      </c>
      <c r="W19" s="15">
        <f t="shared" si="11"/>
        <v>7.1598504588195313</v>
      </c>
      <c r="AB19" s="8">
        <v>11</v>
      </c>
      <c r="AC19" s="15">
        <f t="shared" si="4"/>
        <v>41.602465331278893</v>
      </c>
      <c r="AE19" s="8">
        <f t="shared" si="10"/>
        <v>7</v>
      </c>
      <c r="AF19" s="15">
        <f t="shared" si="9"/>
        <v>46.025828351999984</v>
      </c>
      <c r="AH19" s="8">
        <v>11</v>
      </c>
      <c r="AI19" s="15">
        <f t="shared" si="5"/>
        <v>3.5419199301818178</v>
      </c>
      <c r="AK19" s="8">
        <v>11</v>
      </c>
      <c r="AL19" s="15">
        <f t="shared" si="6"/>
        <v>8.6033672378181816</v>
      </c>
      <c r="AP19" s="8">
        <v>11</v>
      </c>
      <c r="AQ19" s="15">
        <f t="shared" si="8"/>
        <v>216.83634849543344</v>
      </c>
    </row>
    <row r="20" spans="5:43" x14ac:dyDescent="0.25">
      <c r="E20" s="11">
        <v>11</v>
      </c>
      <c r="F20" s="12">
        <f t="shared" si="7"/>
        <v>21.426679999999998</v>
      </c>
      <c r="I20" s="8">
        <v>13</v>
      </c>
      <c r="J20" s="15">
        <f t="shared" si="1"/>
        <v>22.593916799999999</v>
      </c>
      <c r="M20" s="8">
        <v>14</v>
      </c>
      <c r="N20" s="15">
        <f t="shared" si="0"/>
        <v>38.018609999999995</v>
      </c>
      <c r="P20" s="8">
        <v>13</v>
      </c>
      <c r="Q20" s="15">
        <f t="shared" si="2"/>
        <v>51.6472373474801</v>
      </c>
      <c r="S20" s="8">
        <v>12</v>
      </c>
      <c r="T20" s="15">
        <f t="shared" si="3"/>
        <v>0.36000000000000004</v>
      </c>
      <c r="V20" s="8">
        <v>4</v>
      </c>
      <c r="W20" s="15">
        <f t="shared" si="11"/>
        <v>5.3698878441146487</v>
      </c>
      <c r="AB20" s="8">
        <v>12</v>
      </c>
      <c r="AC20" s="15">
        <f t="shared" si="4"/>
        <v>38.135593220338983</v>
      </c>
      <c r="AE20" s="8">
        <f t="shared" si="10"/>
        <v>8</v>
      </c>
      <c r="AF20" s="15">
        <f t="shared" si="9"/>
        <v>40.272599807999988</v>
      </c>
      <c r="AH20" s="8">
        <v>12</v>
      </c>
      <c r="AI20" s="15">
        <f t="shared" si="5"/>
        <v>3.2467599359999997</v>
      </c>
      <c r="AK20" s="8">
        <v>12</v>
      </c>
      <c r="AL20" s="15">
        <f t="shared" si="6"/>
        <v>7.8864199679999993</v>
      </c>
      <c r="AP20" s="8">
        <v>12</v>
      </c>
      <c r="AQ20" s="15">
        <f t="shared" si="8"/>
        <v>211.03617260414731</v>
      </c>
    </row>
    <row r="21" spans="5:43" x14ac:dyDescent="0.25">
      <c r="E21" s="11">
        <v>12</v>
      </c>
      <c r="F21" s="12">
        <f t="shared" si="7"/>
        <v>23.374559999999995</v>
      </c>
      <c r="I21" s="8">
        <v>14</v>
      </c>
      <c r="J21" s="15">
        <f t="shared" si="1"/>
        <v>24.331910400000002</v>
      </c>
      <c r="M21" s="8">
        <v>15</v>
      </c>
      <c r="N21" s="15">
        <f t="shared" si="0"/>
        <v>40.734224999999995</v>
      </c>
      <c r="P21" s="8">
        <v>14</v>
      </c>
      <c r="Q21" s="15">
        <f t="shared" si="2"/>
        <v>47.958148965517239</v>
      </c>
      <c r="S21" s="8">
        <v>13</v>
      </c>
      <c r="T21" s="15">
        <f t="shared" si="3"/>
        <v>0.3323076923076923</v>
      </c>
      <c r="V21" s="8">
        <v>5</v>
      </c>
      <c r="W21" s="15">
        <f t="shared" si="11"/>
        <v>4.2959102752917193</v>
      </c>
      <c r="AB21" s="8">
        <v>13</v>
      </c>
      <c r="AC21" s="15">
        <f t="shared" si="4"/>
        <v>35.202086049543681</v>
      </c>
      <c r="AE21" s="8">
        <f t="shared" si="10"/>
        <v>9</v>
      </c>
      <c r="AF21" s="15">
        <f t="shared" si="9"/>
        <v>35.79786649599999</v>
      </c>
      <c r="AH21" s="8">
        <v>13</v>
      </c>
      <c r="AI21" s="15">
        <f t="shared" si="5"/>
        <v>2.9970091716923073</v>
      </c>
      <c r="AK21" s="8">
        <v>13</v>
      </c>
      <c r="AL21" s="15">
        <f t="shared" si="6"/>
        <v>7.2797722781538461</v>
      </c>
      <c r="AP21" s="8">
        <v>13</v>
      </c>
      <c r="AQ21" s="15">
        <f t="shared" si="8"/>
        <v>207.11317586536674</v>
      </c>
    </row>
    <row r="22" spans="5:43" x14ac:dyDescent="0.25">
      <c r="E22" s="11">
        <v>13</v>
      </c>
      <c r="F22" s="12">
        <f t="shared" si="7"/>
        <v>25.322439999999993</v>
      </c>
      <c r="I22" s="8">
        <v>15</v>
      </c>
      <c r="J22" s="15">
        <f t="shared" si="1"/>
        <v>26.069904000000001</v>
      </c>
      <c r="M22" s="8">
        <v>16</v>
      </c>
      <c r="N22" s="15">
        <f t="shared" si="0"/>
        <v>43.449839999999995</v>
      </c>
      <c r="P22" s="8">
        <v>15</v>
      </c>
      <c r="Q22" s="15">
        <f t="shared" si="2"/>
        <v>44.760939034482753</v>
      </c>
      <c r="S22" s="8">
        <v>14</v>
      </c>
      <c r="T22" s="15">
        <f t="shared" si="3"/>
        <v>0.30857142857142861</v>
      </c>
      <c r="V22" s="8">
        <v>6</v>
      </c>
      <c r="W22" s="15">
        <f t="shared" si="11"/>
        <v>3.5799252294097657</v>
      </c>
      <c r="AB22" s="8">
        <v>14</v>
      </c>
      <c r="AC22" s="15">
        <f t="shared" si="4"/>
        <v>32.687651331719131</v>
      </c>
      <c r="AE22" s="8">
        <f t="shared" si="10"/>
        <v>10</v>
      </c>
      <c r="AF22" s="15">
        <f t="shared" si="9"/>
        <v>32.218079846399988</v>
      </c>
      <c r="AH22" s="8">
        <v>14</v>
      </c>
      <c r="AI22" s="15">
        <f t="shared" si="5"/>
        <v>2.7829370879999997</v>
      </c>
      <c r="AK22" s="8">
        <v>14</v>
      </c>
      <c r="AL22" s="15">
        <f t="shared" si="6"/>
        <v>6.7597885440000001</v>
      </c>
      <c r="AP22" s="8">
        <v>14</v>
      </c>
      <c r="AQ22" s="15">
        <f t="shared" si="8"/>
        <v>204.66510560355485</v>
      </c>
    </row>
    <row r="23" spans="5:43" x14ac:dyDescent="0.25">
      <c r="E23" s="11">
        <v>14</v>
      </c>
      <c r="F23" s="12">
        <f t="shared" si="7"/>
        <v>27.270319999999995</v>
      </c>
      <c r="I23" s="8">
        <v>16</v>
      </c>
      <c r="J23" s="15">
        <f t="shared" si="1"/>
        <v>27.8078976</v>
      </c>
      <c r="M23" s="8">
        <v>17</v>
      </c>
      <c r="N23" s="15">
        <f t="shared" si="0"/>
        <v>46.165454999999994</v>
      </c>
      <c r="P23" s="8">
        <v>16</v>
      </c>
      <c r="Q23" s="15">
        <f t="shared" si="2"/>
        <v>41.963380344827584</v>
      </c>
      <c r="S23" s="8">
        <v>15</v>
      </c>
      <c r="T23" s="15">
        <f t="shared" si="3"/>
        <v>0.28800000000000003</v>
      </c>
      <c r="V23" s="8">
        <v>7</v>
      </c>
      <c r="W23" s="15">
        <f t="shared" si="11"/>
        <v>3.0685073394940852</v>
      </c>
      <c r="AB23" s="8">
        <v>15</v>
      </c>
      <c r="AC23" s="15">
        <f t="shared" si="4"/>
        <v>30.508474576271187</v>
      </c>
      <c r="AE23" s="8">
        <f t="shared" si="10"/>
        <v>11</v>
      </c>
      <c r="AF23" s="15">
        <f t="shared" si="9"/>
        <v>29.289163496727266</v>
      </c>
      <c r="AH23" s="8">
        <v>15</v>
      </c>
      <c r="AI23" s="15">
        <f t="shared" si="5"/>
        <v>2.5974079487999995</v>
      </c>
      <c r="AK23" s="8">
        <v>15</v>
      </c>
      <c r="AL23" s="15">
        <f t="shared" si="6"/>
        <v>6.3091359743999993</v>
      </c>
      <c r="AP23" s="8">
        <v>15</v>
      </c>
      <c r="AQ23" s="15">
        <f t="shared" si="8"/>
        <v>203.39697652331785</v>
      </c>
    </row>
    <row r="24" spans="5:43" x14ac:dyDescent="0.25">
      <c r="E24" s="11">
        <v>15</v>
      </c>
      <c r="F24" s="12">
        <f t="shared" si="7"/>
        <v>29.218199999999996</v>
      </c>
      <c r="I24" s="8">
        <v>17</v>
      </c>
      <c r="J24" s="15">
        <f t="shared" si="1"/>
        <v>29.5458912</v>
      </c>
      <c r="M24" s="8">
        <v>18</v>
      </c>
      <c r="N24" s="15">
        <f t="shared" si="0"/>
        <v>48.881069999999994</v>
      </c>
      <c r="P24" s="8">
        <v>17</v>
      </c>
      <c r="Q24" s="15">
        <f t="shared" si="2"/>
        <v>39.49494620689655</v>
      </c>
      <c r="S24" s="8">
        <v>16</v>
      </c>
      <c r="T24" s="15">
        <f t="shared" si="3"/>
        <v>0.27</v>
      </c>
      <c r="V24" s="8">
        <v>8</v>
      </c>
      <c r="W24" s="15">
        <f t="shared" si="11"/>
        <v>2.6849439220573244</v>
      </c>
      <c r="AB24" s="8">
        <v>16</v>
      </c>
      <c r="AC24" s="15">
        <f t="shared" si="4"/>
        <v>28.601694915254239</v>
      </c>
      <c r="AE24" s="8">
        <f t="shared" si="10"/>
        <v>12</v>
      </c>
      <c r="AF24" s="15">
        <f t="shared" si="9"/>
        <v>26.848399871999991</v>
      </c>
      <c r="AH24" s="8">
        <v>16</v>
      </c>
      <c r="AI24" s="15">
        <f t="shared" si="5"/>
        <v>2.4350699519999996</v>
      </c>
      <c r="AK24" s="8">
        <v>16</v>
      </c>
      <c r="AL24" s="15">
        <f t="shared" si="6"/>
        <v>5.9148149759999997</v>
      </c>
      <c r="AP24" s="8">
        <v>16</v>
      </c>
      <c r="AQ24" s="15">
        <f t="shared" si="8"/>
        <v>203.08754965311044</v>
      </c>
    </row>
    <row r="25" spans="5:43" x14ac:dyDescent="0.25">
      <c r="E25" s="11">
        <v>16</v>
      </c>
      <c r="F25" s="12">
        <f t="shared" si="7"/>
        <v>31.166079999999994</v>
      </c>
      <c r="I25" s="8">
        <v>18</v>
      </c>
      <c r="J25" s="15">
        <f t="shared" si="1"/>
        <v>31.283884799999999</v>
      </c>
      <c r="M25" s="8">
        <v>19</v>
      </c>
      <c r="N25" s="15">
        <f t="shared" si="0"/>
        <v>51.596684999999994</v>
      </c>
      <c r="P25" s="8">
        <v>18</v>
      </c>
      <c r="Q25" s="15">
        <f t="shared" si="2"/>
        <v>37.300782528735631</v>
      </c>
      <c r="S25" s="8">
        <v>17</v>
      </c>
      <c r="T25" s="15">
        <f t="shared" si="3"/>
        <v>0.25411764705882356</v>
      </c>
      <c r="V25" s="8">
        <v>9</v>
      </c>
      <c r="W25" s="15">
        <f t="shared" si="11"/>
        <v>2.3866168196065107</v>
      </c>
      <c r="AB25" s="8">
        <v>17</v>
      </c>
      <c r="AC25" s="15">
        <f t="shared" si="4"/>
        <v>26.919242273180458</v>
      </c>
      <c r="AE25" s="8">
        <f t="shared" si="10"/>
        <v>13</v>
      </c>
      <c r="AF25" s="15">
        <f t="shared" si="9"/>
        <v>24.783138343384607</v>
      </c>
      <c r="AH25" s="8">
        <v>17</v>
      </c>
      <c r="AI25" s="15">
        <f t="shared" si="5"/>
        <v>2.2918305430588233</v>
      </c>
      <c r="AK25" s="8">
        <v>17</v>
      </c>
      <c r="AL25" s="15">
        <f t="shared" si="6"/>
        <v>5.5668846832941172</v>
      </c>
      <c r="AP25" s="8">
        <v>17</v>
      </c>
      <c r="AQ25" s="15">
        <f t="shared" si="8"/>
        <v>203.56764224998633</v>
      </c>
    </row>
    <row r="26" spans="5:43" x14ac:dyDescent="0.25">
      <c r="E26" s="11">
        <v>17</v>
      </c>
      <c r="F26" s="12">
        <f t="shared" si="7"/>
        <v>33.113959999999992</v>
      </c>
      <c r="I26" s="8">
        <v>19</v>
      </c>
      <c r="J26" s="15">
        <f t="shared" si="1"/>
        <v>33.021878399999999</v>
      </c>
      <c r="M26" s="8">
        <v>20</v>
      </c>
      <c r="N26" s="15">
        <f t="shared" si="0"/>
        <v>54.312299999999993</v>
      </c>
      <c r="P26" s="8">
        <v>19</v>
      </c>
      <c r="Q26" s="15">
        <f>$Q$5/P26</f>
        <v>35.337583448275858</v>
      </c>
      <c r="S26" s="8">
        <v>18</v>
      </c>
      <c r="T26" s="15">
        <f t="shared" si="3"/>
        <v>0.24000000000000002</v>
      </c>
      <c r="V26" s="8">
        <v>10</v>
      </c>
      <c r="W26" s="15">
        <f t="shared" si="11"/>
        <v>2.1479551376458597</v>
      </c>
      <c r="AB26" s="8">
        <v>18</v>
      </c>
      <c r="AC26" s="15">
        <f t="shared" si="4"/>
        <v>25.423728813559322</v>
      </c>
      <c r="AE26" s="8">
        <f t="shared" si="10"/>
        <v>14</v>
      </c>
      <c r="AF26" s="15">
        <f t="shared" si="9"/>
        <v>23.012914175999992</v>
      </c>
      <c r="AH26" s="8">
        <v>18</v>
      </c>
      <c r="AI26" s="15">
        <f t="shared" si="5"/>
        <v>2.1645066239999995</v>
      </c>
      <c r="AK26" s="8">
        <v>18</v>
      </c>
      <c r="AL26" s="15">
        <f t="shared" si="6"/>
        <v>5.2576133120000001</v>
      </c>
      <c r="AP26" s="8">
        <v>18</v>
      </c>
      <c r="AQ26" s="15">
        <f t="shared" si="8"/>
        <v>204.70566773609818</v>
      </c>
    </row>
    <row r="27" spans="5:43" x14ac:dyDescent="0.25">
      <c r="E27" s="11">
        <v>18</v>
      </c>
      <c r="F27" s="12">
        <f t="shared" si="7"/>
        <v>35.061839999999989</v>
      </c>
      <c r="I27" s="8">
        <v>20</v>
      </c>
      <c r="J27" s="15">
        <f t="shared" si="1"/>
        <v>34.759872000000001</v>
      </c>
      <c r="M27" s="8">
        <v>21</v>
      </c>
      <c r="N27" s="15">
        <f t="shared" si="0"/>
        <v>57.027914999999993</v>
      </c>
      <c r="P27" s="8">
        <v>20</v>
      </c>
      <c r="Q27" s="15">
        <f t="shared" ref="Q27:Q47" si="12">$Q$5/P27</f>
        <v>33.57070427586207</v>
      </c>
      <c r="S27" s="8">
        <v>19</v>
      </c>
      <c r="T27" s="15">
        <f t="shared" si="3"/>
        <v>0.22736842105263158</v>
      </c>
      <c r="V27" s="8">
        <v>11</v>
      </c>
      <c r="W27" s="15">
        <f t="shared" si="11"/>
        <v>1.9526864887689632</v>
      </c>
      <c r="AB27" s="8">
        <v>19</v>
      </c>
      <c r="AC27" s="15">
        <f t="shared" si="4"/>
        <v>24.085637823371989</v>
      </c>
      <c r="AE27" s="8">
        <f t="shared" si="10"/>
        <v>15</v>
      </c>
      <c r="AF27" s="15">
        <f t="shared" si="9"/>
        <v>21.478719897599994</v>
      </c>
      <c r="AH27" s="8">
        <v>19</v>
      </c>
      <c r="AI27" s="15">
        <f t="shared" si="5"/>
        <v>2.0505852227368417</v>
      </c>
      <c r="AK27" s="8">
        <v>19</v>
      </c>
      <c r="AL27" s="15">
        <f t="shared" si="6"/>
        <v>4.9808968218947367</v>
      </c>
      <c r="AP27" s="8">
        <v>19</v>
      </c>
      <c r="AQ27" s="15">
        <f t="shared" si="8"/>
        <v>206.39774197104038</v>
      </c>
    </row>
    <row r="28" spans="5:43" x14ac:dyDescent="0.25">
      <c r="E28" s="11">
        <v>19</v>
      </c>
      <c r="F28" s="12">
        <f t="shared" si="7"/>
        <v>37.009719999999994</v>
      </c>
      <c r="I28" s="8">
        <v>21</v>
      </c>
      <c r="J28" s="15">
        <f t="shared" si="1"/>
        <v>36.497865599999997</v>
      </c>
      <c r="M28" s="8">
        <v>22</v>
      </c>
      <c r="N28" s="15">
        <f t="shared" si="0"/>
        <v>59.743529999999993</v>
      </c>
      <c r="P28" s="8">
        <v>21</v>
      </c>
      <c r="Q28" s="15">
        <f t="shared" si="12"/>
        <v>31.972099310344827</v>
      </c>
      <c r="S28" s="8">
        <v>20</v>
      </c>
      <c r="T28" s="15">
        <f t="shared" si="3"/>
        <v>0.21600000000000003</v>
      </c>
      <c r="V28" s="8">
        <v>12</v>
      </c>
      <c r="W28" s="15">
        <f t="shared" si="11"/>
        <v>1.7899626147048828</v>
      </c>
      <c r="AB28" s="8">
        <v>20</v>
      </c>
      <c r="AC28" s="15">
        <f t="shared" si="4"/>
        <v>22.881355932203391</v>
      </c>
      <c r="AE28" s="8">
        <f>AE27+1</f>
        <v>16</v>
      </c>
      <c r="AF28" s="15">
        <f t="shared" si="9"/>
        <v>20.136299903999994</v>
      </c>
      <c r="AH28" s="8">
        <v>20</v>
      </c>
      <c r="AI28" s="15">
        <f t="shared" si="5"/>
        <v>1.9480559615999997</v>
      </c>
      <c r="AK28" s="8">
        <v>20</v>
      </c>
      <c r="AL28" s="15">
        <f t="shared" si="6"/>
        <v>4.7318519808000001</v>
      </c>
      <c r="AP28" s="8">
        <v>20</v>
      </c>
      <c r="AQ28" s="15">
        <f t="shared" si="8"/>
        <v>208.56075764248834</v>
      </c>
    </row>
    <row r="29" spans="5:43" x14ac:dyDescent="0.25">
      <c r="E29" s="11">
        <v>20</v>
      </c>
      <c r="F29" s="12">
        <f t="shared" si="7"/>
        <v>38.957599999999992</v>
      </c>
      <c r="I29" s="8">
        <v>22</v>
      </c>
      <c r="J29" s="15">
        <f t="shared" si="1"/>
        <v>38.2358592</v>
      </c>
      <c r="M29" s="8">
        <v>23</v>
      </c>
      <c r="N29" s="15">
        <f t="shared" si="0"/>
        <v>62.459144999999992</v>
      </c>
      <c r="P29" s="8">
        <v>22</v>
      </c>
      <c r="Q29" s="15">
        <f t="shared" si="12"/>
        <v>30.518822068965516</v>
      </c>
      <c r="S29" s="8">
        <v>21</v>
      </c>
      <c r="T29" s="15">
        <f t="shared" si="3"/>
        <v>0.20571428571428574</v>
      </c>
      <c r="V29" s="8">
        <v>13</v>
      </c>
      <c r="W29" s="15">
        <f t="shared" si="11"/>
        <v>1.6522731828045072</v>
      </c>
      <c r="AB29" s="8">
        <v>21</v>
      </c>
      <c r="AC29" s="15">
        <f t="shared" si="4"/>
        <v>21.791767554479421</v>
      </c>
      <c r="AE29" s="8">
        <f t="shared" si="10"/>
        <v>17</v>
      </c>
      <c r="AF29" s="15">
        <f t="shared" si="9"/>
        <v>18.951811674352935</v>
      </c>
      <c r="AH29" s="8">
        <v>21</v>
      </c>
      <c r="AI29" s="15">
        <f t="shared" si="5"/>
        <v>1.8552913919999998</v>
      </c>
      <c r="AK29" s="8">
        <v>21</v>
      </c>
      <c r="AL29" s="15">
        <f t="shared" si="6"/>
        <v>4.5065256959999997</v>
      </c>
      <c r="AP29" s="8">
        <v>21</v>
      </c>
      <c r="AQ29" s="15">
        <f t="shared" si="8"/>
        <v>211.12743740236985</v>
      </c>
    </row>
    <row r="30" spans="5:43" x14ac:dyDescent="0.25">
      <c r="E30" s="11">
        <v>21</v>
      </c>
      <c r="F30" s="12">
        <f t="shared" si="7"/>
        <v>40.90547999999999</v>
      </c>
      <c r="I30" s="8">
        <v>23</v>
      </c>
      <c r="J30" s="15">
        <f t="shared" si="1"/>
        <v>39.973852800000003</v>
      </c>
      <c r="M30" s="8">
        <v>24</v>
      </c>
      <c r="N30" s="15">
        <f t="shared" si="0"/>
        <v>65.174759999999992</v>
      </c>
      <c r="P30" s="8">
        <v>23</v>
      </c>
      <c r="Q30" s="15">
        <f t="shared" si="12"/>
        <v>29.19191676161919</v>
      </c>
      <c r="S30" s="8">
        <v>22</v>
      </c>
      <c r="T30" s="15">
        <f t="shared" si="3"/>
        <v>0.19636363636363638</v>
      </c>
      <c r="V30" s="8">
        <v>14</v>
      </c>
      <c r="W30" s="15">
        <f t="shared" si="11"/>
        <v>1.5342536697470426</v>
      </c>
      <c r="AB30" s="8">
        <v>22</v>
      </c>
      <c r="AC30" s="15">
        <f t="shared" si="4"/>
        <v>20.801232665639446</v>
      </c>
      <c r="AE30" s="8">
        <f t="shared" si="10"/>
        <v>18</v>
      </c>
      <c r="AF30" s="15">
        <f t="shared" si="9"/>
        <v>17.898933247999995</v>
      </c>
      <c r="AH30" s="8">
        <v>22</v>
      </c>
      <c r="AI30" s="15">
        <f t="shared" si="5"/>
        <v>1.7709599650909089</v>
      </c>
      <c r="AK30" s="8">
        <v>22</v>
      </c>
      <c r="AL30" s="15">
        <f t="shared" si="6"/>
        <v>4.3016836189090908</v>
      </c>
      <c r="AP30" s="8">
        <v>22</v>
      </c>
      <c r="AQ30" s="15">
        <f t="shared" si="8"/>
        <v>214.04273614771668</v>
      </c>
    </row>
    <row r="31" spans="5:43" x14ac:dyDescent="0.25">
      <c r="E31" s="11">
        <v>22</v>
      </c>
      <c r="F31" s="12">
        <f t="shared" si="7"/>
        <v>42.853359999999995</v>
      </c>
      <c r="I31" s="8">
        <v>24</v>
      </c>
      <c r="J31" s="15">
        <f t="shared" si="1"/>
        <v>41.711846399999999</v>
      </c>
      <c r="M31" s="8">
        <v>25</v>
      </c>
      <c r="N31" s="15">
        <f t="shared" si="0"/>
        <v>67.890374999999992</v>
      </c>
      <c r="P31" s="8">
        <v>24</v>
      </c>
      <c r="Q31" s="15">
        <f t="shared" si="12"/>
        <v>27.975586896551722</v>
      </c>
      <c r="S31" s="8">
        <v>23</v>
      </c>
      <c r="T31" s="15">
        <f t="shared" si="3"/>
        <v>0.18782608695652175</v>
      </c>
      <c r="V31" s="8">
        <v>15</v>
      </c>
      <c r="W31" s="15">
        <f t="shared" si="11"/>
        <v>1.4319700917639062</v>
      </c>
      <c r="AB31" s="8">
        <v>23</v>
      </c>
      <c r="AC31" s="15">
        <f t="shared" si="4"/>
        <v>19.896831245394253</v>
      </c>
      <c r="AE31" s="8">
        <f>AE30+1</f>
        <v>19</v>
      </c>
      <c r="AF31" s="15">
        <f t="shared" si="9"/>
        <v>16.956884129684205</v>
      </c>
      <c r="AH31" s="8">
        <v>23</v>
      </c>
      <c r="AI31" s="15">
        <f t="shared" si="5"/>
        <v>1.6939617057391303</v>
      </c>
      <c r="AK31" s="8">
        <v>23</v>
      </c>
      <c r="AL31" s="15">
        <f t="shared" si="6"/>
        <v>4.1146538963478259</v>
      </c>
      <c r="AP31" s="8">
        <v>23</v>
      </c>
      <c r="AQ31" s="15">
        <f t="shared" si="8"/>
        <v>217.26118183694641</v>
      </c>
    </row>
    <row r="32" spans="5:43" x14ac:dyDescent="0.25">
      <c r="E32" s="11">
        <v>23</v>
      </c>
      <c r="F32" s="12">
        <f t="shared" si="7"/>
        <v>44.801239999999993</v>
      </c>
      <c r="I32" s="8">
        <v>25</v>
      </c>
      <c r="J32" s="15">
        <f t="shared" si="1"/>
        <v>43.449840000000002</v>
      </c>
      <c r="M32" s="8">
        <v>26</v>
      </c>
      <c r="N32" s="15">
        <f t="shared" si="0"/>
        <v>70.605989999999991</v>
      </c>
      <c r="P32" s="8">
        <v>25</v>
      </c>
      <c r="Q32" s="15">
        <f t="shared" si="12"/>
        <v>26.856563420689653</v>
      </c>
      <c r="S32" s="8">
        <v>24</v>
      </c>
      <c r="T32" s="15">
        <f t="shared" si="3"/>
        <v>0.18000000000000002</v>
      </c>
      <c r="V32" s="8">
        <v>16</v>
      </c>
      <c r="W32" s="15">
        <f t="shared" si="11"/>
        <v>1.3424719610286622</v>
      </c>
      <c r="AB32" s="8">
        <v>24</v>
      </c>
      <c r="AC32" s="15">
        <f t="shared" si="4"/>
        <v>19.067796610169491</v>
      </c>
      <c r="AE32" s="8">
        <f t="shared" ref="AE32:AE52" si="13">AE31+1</f>
        <v>20</v>
      </c>
      <c r="AF32" s="15">
        <f t="shared" si="9"/>
        <v>16.109039923199994</v>
      </c>
      <c r="AH32" s="8">
        <v>24</v>
      </c>
      <c r="AI32" s="15">
        <f t="shared" si="5"/>
        <v>1.6233799679999998</v>
      </c>
      <c r="AK32" s="8">
        <v>24</v>
      </c>
      <c r="AL32" s="15">
        <f t="shared" si="6"/>
        <v>3.9432099839999997</v>
      </c>
      <c r="AP32" s="8">
        <v>24</v>
      </c>
      <c r="AQ32" s="15">
        <f t="shared" si="8"/>
        <v>220.74488110207366</v>
      </c>
    </row>
    <row r="33" spans="5:43" x14ac:dyDescent="0.25">
      <c r="E33" s="11">
        <v>24</v>
      </c>
      <c r="F33" s="12">
        <f t="shared" si="7"/>
        <v>46.749119999999991</v>
      </c>
      <c r="I33" s="8">
        <v>26</v>
      </c>
      <c r="J33" s="15">
        <f t="shared" si="1"/>
        <v>45.187833599999998</v>
      </c>
      <c r="M33" s="8">
        <v>27</v>
      </c>
      <c r="N33" s="15">
        <f t="shared" si="0"/>
        <v>73.321604999999991</v>
      </c>
      <c r="P33" s="8">
        <v>26</v>
      </c>
      <c r="Q33" s="15">
        <f t="shared" si="12"/>
        <v>25.82361867374005</v>
      </c>
      <c r="S33" s="8">
        <v>25</v>
      </c>
      <c r="T33" s="15">
        <f t="shared" si="3"/>
        <v>0.17280000000000001</v>
      </c>
      <c r="V33" s="8">
        <v>17</v>
      </c>
      <c r="W33" s="15">
        <f t="shared" si="11"/>
        <v>1.2635030221446233</v>
      </c>
      <c r="AB33" s="8">
        <v>25</v>
      </c>
      <c r="AC33" s="15">
        <f t="shared" si="4"/>
        <v>18.305084745762713</v>
      </c>
      <c r="AE33" s="8">
        <f t="shared" si="13"/>
        <v>21</v>
      </c>
      <c r="AF33" s="15">
        <f t="shared" si="9"/>
        <v>15.341942783999995</v>
      </c>
      <c r="AH33" s="8">
        <v>25</v>
      </c>
      <c r="AI33" s="15">
        <f t="shared" si="5"/>
        <v>1.5584447692799999</v>
      </c>
      <c r="AK33" s="8">
        <v>25</v>
      </c>
      <c r="AL33" s="15">
        <f t="shared" si="6"/>
        <v>3.7854815846399998</v>
      </c>
      <c r="AP33" s="8">
        <v>25</v>
      </c>
      <c r="AQ33" s="15">
        <f t="shared" si="8"/>
        <v>224.46200351399071</v>
      </c>
    </row>
    <row r="34" spans="5:43" x14ac:dyDescent="0.25">
      <c r="E34" s="11">
        <v>25</v>
      </c>
      <c r="F34" s="12">
        <f t="shared" si="7"/>
        <v>48.696999999999989</v>
      </c>
      <c r="I34" s="8">
        <v>27</v>
      </c>
      <c r="J34" s="15">
        <f t="shared" si="1"/>
        <v>46.925827200000001</v>
      </c>
      <c r="M34" s="8">
        <v>28</v>
      </c>
      <c r="N34" s="15">
        <f t="shared" si="0"/>
        <v>76.037219999999991</v>
      </c>
      <c r="P34" s="8">
        <v>27</v>
      </c>
      <c r="Q34" s="15">
        <f t="shared" si="12"/>
        <v>24.86718835249042</v>
      </c>
      <c r="S34" s="8">
        <v>26</v>
      </c>
      <c r="T34" s="15">
        <f t="shared" si="3"/>
        <v>0.16615384615384615</v>
      </c>
      <c r="V34" s="8">
        <v>18</v>
      </c>
      <c r="W34" s="15">
        <f t="shared" si="11"/>
        <v>1.1933084098032554</v>
      </c>
      <c r="AB34" s="8">
        <v>26</v>
      </c>
      <c r="AC34" s="15">
        <f t="shared" si="4"/>
        <v>17.60104302477184</v>
      </c>
      <c r="AE34" s="8">
        <f t="shared" si="13"/>
        <v>22</v>
      </c>
      <c r="AF34" s="15">
        <f t="shared" si="9"/>
        <v>14.644581748363633</v>
      </c>
      <c r="AH34" s="8">
        <v>26</v>
      </c>
      <c r="AI34" s="15">
        <f t="shared" si="5"/>
        <v>1.4985045858461536</v>
      </c>
      <c r="AK34" s="8">
        <v>26</v>
      </c>
      <c r="AL34" s="15">
        <f t="shared" si="6"/>
        <v>3.639886139076923</v>
      </c>
      <c r="AP34" s="8">
        <v>26</v>
      </c>
      <c r="AQ34" s="15">
        <f t="shared" si="8"/>
        <v>228.38561563268334</v>
      </c>
    </row>
    <row r="35" spans="5:43" x14ac:dyDescent="0.25">
      <c r="E35" s="11">
        <v>26</v>
      </c>
      <c r="F35" s="12">
        <f t="shared" si="7"/>
        <v>50.644879999999986</v>
      </c>
      <c r="I35" s="8">
        <v>28</v>
      </c>
      <c r="J35" s="15">
        <f t="shared" si="1"/>
        <v>48.663820800000003</v>
      </c>
      <c r="M35" s="8">
        <v>29</v>
      </c>
      <c r="N35" s="15">
        <f t="shared" si="0"/>
        <v>78.75283499999999</v>
      </c>
      <c r="P35" s="8">
        <v>28</v>
      </c>
      <c r="Q35" s="15">
        <f t="shared" si="12"/>
        <v>23.97907448275862</v>
      </c>
      <c r="S35" s="8">
        <v>27</v>
      </c>
      <c r="T35" s="15">
        <f t="shared" si="3"/>
        <v>0.16</v>
      </c>
      <c r="V35" s="8">
        <v>19</v>
      </c>
      <c r="W35" s="15">
        <f>$W$14/V35</f>
        <v>1.1305027040241367</v>
      </c>
      <c r="AB35" s="8">
        <v>27</v>
      </c>
      <c r="AC35" s="15">
        <f t="shared" si="4"/>
        <v>16.949152542372882</v>
      </c>
      <c r="AE35" s="8">
        <f t="shared" si="13"/>
        <v>23</v>
      </c>
      <c r="AF35" s="15">
        <f t="shared" si="9"/>
        <v>14.007860802782604</v>
      </c>
      <c r="AH35" s="8">
        <v>27</v>
      </c>
      <c r="AI35" s="15">
        <f t="shared" si="5"/>
        <v>1.4430044159999997</v>
      </c>
      <c r="AK35" s="8">
        <v>27</v>
      </c>
      <c r="AL35" s="15">
        <f t="shared" si="6"/>
        <v>3.505075541333333</v>
      </c>
      <c r="AP35" s="8">
        <v>27</v>
      </c>
      <c r="AQ35" s="15">
        <f t="shared" si="8"/>
        <v>232.49277415739877</v>
      </c>
    </row>
    <row r="36" spans="5:43" x14ac:dyDescent="0.25">
      <c r="E36" s="11">
        <v>27</v>
      </c>
      <c r="F36" s="12">
        <f t="shared" si="7"/>
        <v>52.592759999999991</v>
      </c>
      <c r="I36" s="8">
        <v>29</v>
      </c>
      <c r="J36" s="15">
        <f t="shared" si="1"/>
        <v>50.401814399999999</v>
      </c>
      <c r="M36" s="8">
        <v>30</v>
      </c>
      <c r="N36" s="15">
        <f t="shared" si="0"/>
        <v>81.46844999999999</v>
      </c>
      <c r="P36" s="8">
        <v>29</v>
      </c>
      <c r="Q36" s="15">
        <f t="shared" si="12"/>
        <v>23.152209845422114</v>
      </c>
      <c r="S36" s="8">
        <v>28</v>
      </c>
      <c r="T36" s="15">
        <f t="shared" si="3"/>
        <v>0.1542857142857143</v>
      </c>
      <c r="V36" s="8">
        <v>20</v>
      </c>
      <c r="W36" s="15">
        <f t="shared" ref="W36:W56" si="14">$W$14/V36</f>
        <v>1.0739775688229298</v>
      </c>
      <c r="AB36" s="8">
        <v>28</v>
      </c>
      <c r="AC36" s="15">
        <f t="shared" si="4"/>
        <v>16.343825665859566</v>
      </c>
      <c r="AE36" s="8">
        <f t="shared" si="13"/>
        <v>24</v>
      </c>
      <c r="AF36" s="15">
        <f t="shared" si="9"/>
        <v>13.424199935999996</v>
      </c>
      <c r="AH36" s="8">
        <v>28</v>
      </c>
      <c r="AI36" s="15">
        <f t="shared" si="5"/>
        <v>1.3914685439999999</v>
      </c>
      <c r="AK36" s="8">
        <v>28</v>
      </c>
      <c r="AL36" s="15">
        <f t="shared" si="6"/>
        <v>3.379894272</v>
      </c>
      <c r="AP36" s="8">
        <v>28</v>
      </c>
      <c r="AQ36" s="15">
        <f t="shared" si="8"/>
        <v>236.76381340177738</v>
      </c>
    </row>
    <row r="37" spans="5:43" x14ac:dyDescent="0.25">
      <c r="E37" s="11">
        <v>28</v>
      </c>
      <c r="F37" s="12">
        <f t="shared" si="7"/>
        <v>54.540639999999989</v>
      </c>
      <c r="I37" s="8">
        <v>30</v>
      </c>
      <c r="J37" s="15">
        <f t="shared" si="1"/>
        <v>52.139808000000002</v>
      </c>
      <c r="M37" s="8">
        <v>31</v>
      </c>
      <c r="N37" s="15">
        <f t="shared" si="0"/>
        <v>84.18406499999999</v>
      </c>
      <c r="P37" s="8">
        <v>30</v>
      </c>
      <c r="Q37" s="15">
        <f t="shared" si="12"/>
        <v>22.380469517241377</v>
      </c>
      <c r="S37" s="8">
        <v>29</v>
      </c>
      <c r="T37" s="15">
        <f t="shared" si="3"/>
        <v>0.14896551724137932</v>
      </c>
      <c r="V37" s="8">
        <v>21</v>
      </c>
      <c r="W37" s="15">
        <f t="shared" si="14"/>
        <v>1.0228357798313616</v>
      </c>
      <c r="AB37" s="8">
        <v>29</v>
      </c>
      <c r="AC37" s="15">
        <f t="shared" si="4"/>
        <v>15.780245470485097</v>
      </c>
      <c r="AE37" s="8">
        <f t="shared" si="13"/>
        <v>25</v>
      </c>
      <c r="AF37" s="15">
        <f t="shared" si="9"/>
        <v>12.887231938559996</v>
      </c>
      <c r="AH37" s="8">
        <v>29</v>
      </c>
      <c r="AI37" s="15">
        <f t="shared" si="5"/>
        <v>1.3434868700689653</v>
      </c>
      <c r="AK37" s="8">
        <v>29</v>
      </c>
      <c r="AL37" s="15">
        <f t="shared" si="6"/>
        <v>3.2633461936551722</v>
      </c>
      <c r="AP37" s="8">
        <v>29</v>
      </c>
      <c r="AQ37" s="15">
        <f t="shared" si="8"/>
        <v>241.18178018792298</v>
      </c>
    </row>
    <row r="38" spans="5:43" x14ac:dyDescent="0.25">
      <c r="E38" s="11">
        <v>29</v>
      </c>
      <c r="F38" s="12">
        <f t="shared" si="7"/>
        <v>56.488519999999987</v>
      </c>
      <c r="I38" s="8">
        <v>31</v>
      </c>
      <c r="J38" s="15">
        <f t="shared" si="1"/>
        <v>53.877801599999998</v>
      </c>
      <c r="M38" s="8">
        <v>32</v>
      </c>
      <c r="N38" s="15">
        <f t="shared" si="0"/>
        <v>86.899679999999989</v>
      </c>
      <c r="P38" s="8">
        <v>31</v>
      </c>
      <c r="Q38" s="15">
        <f t="shared" si="12"/>
        <v>21.658518887652946</v>
      </c>
      <c r="S38" s="8">
        <v>30</v>
      </c>
      <c r="T38" s="15">
        <f t="shared" si="3"/>
        <v>0.14400000000000002</v>
      </c>
      <c r="V38" s="8">
        <v>22</v>
      </c>
      <c r="W38" s="15">
        <f t="shared" si="14"/>
        <v>0.97634324438448161</v>
      </c>
      <c r="AB38" s="8">
        <v>30</v>
      </c>
      <c r="AC38" s="15">
        <f t="shared" si="4"/>
        <v>15.254237288135593</v>
      </c>
      <c r="AE38" s="8">
        <f t="shared" si="13"/>
        <v>26</v>
      </c>
      <c r="AF38" s="15">
        <f t="shared" si="9"/>
        <v>12.391569171692304</v>
      </c>
      <c r="AH38" s="8">
        <v>30</v>
      </c>
      <c r="AI38" s="15">
        <f t="shared" si="5"/>
        <v>1.2987039743999997</v>
      </c>
      <c r="AK38" s="8">
        <v>30</v>
      </c>
      <c r="AL38" s="15">
        <f t="shared" si="6"/>
        <v>3.1545679871999996</v>
      </c>
      <c r="AP38" s="8">
        <v>30</v>
      </c>
      <c r="AQ38" s="15">
        <f t="shared" si="8"/>
        <v>245.73198176165891</v>
      </c>
    </row>
    <row r="39" spans="5:43" x14ac:dyDescent="0.25">
      <c r="E39" s="11">
        <v>30</v>
      </c>
      <c r="F39" s="12">
        <f t="shared" si="7"/>
        <v>58.436399999999992</v>
      </c>
      <c r="I39" s="8">
        <v>32</v>
      </c>
      <c r="J39" s="15">
        <f t="shared" si="1"/>
        <v>55.615795200000001</v>
      </c>
      <c r="M39" s="8">
        <v>33</v>
      </c>
      <c r="N39" s="15">
        <f t="shared" si="0"/>
        <v>89.615294999999989</v>
      </c>
      <c r="P39" s="8">
        <v>32</v>
      </c>
      <c r="Q39" s="15">
        <f t="shared" si="12"/>
        <v>20.981690172413792</v>
      </c>
      <c r="S39" s="8">
        <v>31</v>
      </c>
      <c r="T39" s="15">
        <f t="shared" si="3"/>
        <v>0.13935483870967744</v>
      </c>
      <c r="V39" s="8">
        <v>23</v>
      </c>
      <c r="W39" s="15">
        <f t="shared" si="14"/>
        <v>0.93389353810689546</v>
      </c>
      <c r="AB39" s="8">
        <v>31</v>
      </c>
      <c r="AC39" s="15">
        <f t="shared" si="4"/>
        <v>14.762165117550575</v>
      </c>
      <c r="AE39" s="8">
        <f>AE38+1</f>
        <v>27</v>
      </c>
      <c r="AF39" s="15">
        <f t="shared" si="9"/>
        <v>11.93262216533333</v>
      </c>
      <c r="AH39" s="8">
        <v>31</v>
      </c>
      <c r="AI39" s="15">
        <f t="shared" si="5"/>
        <v>1.2568102978064515</v>
      </c>
      <c r="AK39" s="8">
        <v>31</v>
      </c>
      <c r="AL39" s="15">
        <f t="shared" si="6"/>
        <v>3.0528077295483871</v>
      </c>
      <c r="AP39" s="8">
        <v>31</v>
      </c>
      <c r="AQ39" s="15">
        <f t="shared" si="8"/>
        <v>250.40162120805698</v>
      </c>
    </row>
    <row r="40" spans="5:43" x14ac:dyDescent="0.25">
      <c r="E40" s="11">
        <v>31</v>
      </c>
      <c r="F40" s="12">
        <f t="shared" si="7"/>
        <v>60.38427999999999</v>
      </c>
      <c r="I40" s="8">
        <v>33</v>
      </c>
      <c r="J40" s="15">
        <f t="shared" si="1"/>
        <v>57.353788800000004</v>
      </c>
      <c r="M40" s="8">
        <v>34</v>
      </c>
      <c r="N40" s="15">
        <f t="shared" si="0"/>
        <v>92.330909999999989</v>
      </c>
      <c r="P40" s="8">
        <v>33</v>
      </c>
      <c r="Q40" s="15">
        <f t="shared" si="12"/>
        <v>20.345881379310345</v>
      </c>
      <c r="S40" s="8">
        <v>32</v>
      </c>
      <c r="T40" s="15">
        <f t="shared" si="3"/>
        <v>0.13500000000000001</v>
      </c>
      <c r="V40" s="8">
        <v>24</v>
      </c>
      <c r="W40" s="15">
        <f t="shared" si="14"/>
        <v>0.89498130735244141</v>
      </c>
      <c r="AB40" s="8">
        <v>32</v>
      </c>
      <c r="AC40" s="15">
        <f t="shared" si="4"/>
        <v>14.300847457627119</v>
      </c>
      <c r="AE40" s="8">
        <f t="shared" si="13"/>
        <v>28</v>
      </c>
      <c r="AF40" s="15">
        <f t="shared" si="9"/>
        <v>11.506457087999996</v>
      </c>
      <c r="AH40" s="8">
        <v>32</v>
      </c>
      <c r="AI40" s="15">
        <f t="shared" si="5"/>
        <v>1.2175349759999998</v>
      </c>
      <c r="AK40" s="8">
        <v>32</v>
      </c>
      <c r="AL40" s="15">
        <f t="shared" si="6"/>
        <v>2.9574074879999999</v>
      </c>
      <c r="AP40" s="8">
        <v>32</v>
      </c>
      <c r="AQ40" s="15">
        <f t="shared" si="8"/>
        <v>255.17950122655523</v>
      </c>
    </row>
    <row r="41" spans="5:43" x14ac:dyDescent="0.25">
      <c r="E41" s="11">
        <v>32</v>
      </c>
      <c r="F41" s="12">
        <f t="shared" si="7"/>
        <v>62.332159999999988</v>
      </c>
      <c r="I41" s="8">
        <v>34</v>
      </c>
      <c r="J41" s="15">
        <f t="shared" si="1"/>
        <v>59.0917824</v>
      </c>
      <c r="M41" s="8">
        <v>35</v>
      </c>
      <c r="N41" s="15">
        <f t="shared" si="0"/>
        <v>95.046524999999988</v>
      </c>
      <c r="P41" s="8">
        <v>34</v>
      </c>
      <c r="Q41" s="15">
        <f t="shared" si="12"/>
        <v>19.747473103448275</v>
      </c>
      <c r="S41" s="8">
        <v>33</v>
      </c>
      <c r="T41" s="15">
        <f t="shared" si="3"/>
        <v>0.13090909090909092</v>
      </c>
      <c r="V41" s="8">
        <v>25</v>
      </c>
      <c r="W41" s="15">
        <f t="shared" si="14"/>
        <v>0.85918205505834377</v>
      </c>
      <c r="AB41" s="8">
        <v>33</v>
      </c>
      <c r="AC41" s="15">
        <f t="shared" si="4"/>
        <v>13.867488443759632</v>
      </c>
      <c r="AE41" s="8">
        <f t="shared" si="13"/>
        <v>29</v>
      </c>
      <c r="AF41" s="15">
        <f t="shared" si="9"/>
        <v>11.109682705655169</v>
      </c>
      <c r="AH41" s="8">
        <v>33</v>
      </c>
      <c r="AI41" s="15">
        <f t="shared" si="5"/>
        <v>1.1806399767272726</v>
      </c>
      <c r="AK41" s="8">
        <v>33</v>
      </c>
      <c r="AL41" s="15">
        <f t="shared" si="6"/>
        <v>2.8677890792727272</v>
      </c>
      <c r="AP41" s="8">
        <v>33</v>
      </c>
      <c r="AQ41" s="15">
        <f t="shared" si="8"/>
        <v>260.05578176514445</v>
      </c>
    </row>
    <row r="42" spans="5:43" x14ac:dyDescent="0.25">
      <c r="E42" s="11">
        <v>33</v>
      </c>
      <c r="F42" s="12">
        <f t="shared" si="7"/>
        <v>64.280039999999985</v>
      </c>
      <c r="I42" s="8">
        <v>35</v>
      </c>
      <c r="J42" s="15">
        <f t="shared" si="1"/>
        <v>60.829776000000003</v>
      </c>
      <c r="M42" s="8">
        <v>36</v>
      </c>
      <c r="N42" s="15">
        <f t="shared" si="0"/>
        <v>97.762139999999988</v>
      </c>
      <c r="P42" s="8">
        <v>35</v>
      </c>
      <c r="Q42" s="15">
        <f t="shared" si="12"/>
        <v>19.183259586206894</v>
      </c>
      <c r="S42" s="8">
        <v>34</v>
      </c>
      <c r="T42" s="15">
        <f t="shared" si="3"/>
        <v>0.12705882352941178</v>
      </c>
      <c r="V42" s="8">
        <v>26</v>
      </c>
      <c r="W42" s="15">
        <f t="shared" si="14"/>
        <v>0.8261365914022536</v>
      </c>
      <c r="AB42" s="8">
        <v>34</v>
      </c>
      <c r="AC42" s="15">
        <f t="shared" si="4"/>
        <v>13.459621136590229</v>
      </c>
      <c r="AE42" s="8">
        <f t="shared" si="13"/>
        <v>30</v>
      </c>
      <c r="AF42" s="15">
        <f t="shared" si="9"/>
        <v>10.739359948799997</v>
      </c>
      <c r="AH42" s="8">
        <v>34</v>
      </c>
      <c r="AI42" s="15">
        <f t="shared" si="5"/>
        <v>1.1459152715294116</v>
      </c>
      <c r="AK42" s="8">
        <v>34</v>
      </c>
      <c r="AL42" s="15">
        <f t="shared" si="6"/>
        <v>2.7834423416470586</v>
      </c>
      <c r="AP42" s="8">
        <v>34</v>
      </c>
      <c r="AQ42" s="15">
        <f t="shared" si="8"/>
        <v>265.02178042499315</v>
      </c>
    </row>
    <row r="43" spans="5:43" x14ac:dyDescent="0.25">
      <c r="E43" s="11">
        <v>34</v>
      </c>
      <c r="F43" s="12">
        <f t="shared" si="7"/>
        <v>66.227919999999983</v>
      </c>
      <c r="I43" s="8">
        <v>36</v>
      </c>
      <c r="J43" s="15">
        <f t="shared" si="1"/>
        <v>62.567769599999998</v>
      </c>
      <c r="M43" s="8">
        <v>37</v>
      </c>
      <c r="N43" s="15">
        <f t="shared" si="0"/>
        <v>100.47775499999999</v>
      </c>
      <c r="P43" s="8">
        <v>36</v>
      </c>
      <c r="Q43" s="15">
        <f t="shared" si="12"/>
        <v>18.650391264367816</v>
      </c>
      <c r="S43" s="8">
        <v>35</v>
      </c>
      <c r="T43" s="15">
        <f t="shared" si="3"/>
        <v>0.12342857142857144</v>
      </c>
      <c r="V43" s="8">
        <v>27</v>
      </c>
      <c r="W43" s="15">
        <f t="shared" si="14"/>
        <v>0.79553893986883684</v>
      </c>
      <c r="AB43" s="8">
        <v>35</v>
      </c>
      <c r="AC43" s="15">
        <f t="shared" si="4"/>
        <v>13.075060532687653</v>
      </c>
      <c r="AE43" s="8">
        <f t="shared" si="13"/>
        <v>31</v>
      </c>
      <c r="AF43" s="15">
        <f t="shared" si="9"/>
        <v>10.392928982709675</v>
      </c>
      <c r="AH43" s="8">
        <v>35</v>
      </c>
      <c r="AI43" s="15">
        <f t="shared" si="5"/>
        <v>1.1131748351999999</v>
      </c>
      <c r="AK43" s="8">
        <v>35</v>
      </c>
      <c r="AL43" s="15">
        <f t="shared" si="6"/>
        <v>2.7039154175999998</v>
      </c>
      <c r="AP43" s="8">
        <v>35</v>
      </c>
      <c r="AQ43" s="15">
        <f t="shared" si="8"/>
        <v>270.06980708142197</v>
      </c>
    </row>
    <row r="44" spans="5:43" x14ac:dyDescent="0.25">
      <c r="E44" s="11">
        <v>35</v>
      </c>
      <c r="F44" s="12">
        <f t="shared" si="7"/>
        <v>68.175799999999981</v>
      </c>
      <c r="I44" s="8">
        <v>37</v>
      </c>
      <c r="J44" s="15">
        <f t="shared" si="1"/>
        <v>64.305763200000001</v>
      </c>
      <c r="M44" s="8">
        <v>38</v>
      </c>
      <c r="N44" s="15">
        <f t="shared" si="0"/>
        <v>103.19336999999999</v>
      </c>
      <c r="P44" s="8">
        <v>37</v>
      </c>
      <c r="Q44" s="15">
        <f t="shared" si="12"/>
        <v>18.146326635601117</v>
      </c>
      <c r="S44" s="8">
        <v>36</v>
      </c>
      <c r="T44" s="15">
        <f t="shared" si="3"/>
        <v>0.12000000000000001</v>
      </c>
      <c r="V44" s="8">
        <v>28</v>
      </c>
      <c r="W44" s="15">
        <f t="shared" si="14"/>
        <v>0.76712683487352129</v>
      </c>
      <c r="AB44" s="8">
        <v>36</v>
      </c>
      <c r="AC44" s="15">
        <f t="shared" si="4"/>
        <v>12.711864406779661</v>
      </c>
      <c r="AE44" s="8">
        <f t="shared" si="13"/>
        <v>32</v>
      </c>
      <c r="AF44" s="15">
        <f t="shared" si="9"/>
        <v>10.068149951999997</v>
      </c>
      <c r="AH44" s="8">
        <v>36</v>
      </c>
      <c r="AI44" s="15">
        <f t="shared" si="5"/>
        <v>1.0822533119999997</v>
      </c>
      <c r="AK44" s="8">
        <v>36</v>
      </c>
      <c r="AL44" s="15">
        <f t="shared" si="6"/>
        <v>2.6288066560000001</v>
      </c>
      <c r="AP44" s="8">
        <v>36</v>
      </c>
      <c r="AQ44" s="15">
        <f t="shared" si="8"/>
        <v>275.19302606804905</v>
      </c>
    </row>
    <row r="45" spans="5:43" x14ac:dyDescent="0.25">
      <c r="E45" s="11">
        <v>36</v>
      </c>
      <c r="F45" s="12">
        <f t="shared" si="7"/>
        <v>70.123679999999979</v>
      </c>
      <c r="I45" s="8">
        <v>38</v>
      </c>
      <c r="J45" s="15">
        <f t="shared" si="1"/>
        <v>66.043756799999997</v>
      </c>
      <c r="M45" s="8">
        <v>39</v>
      </c>
      <c r="N45" s="15">
        <f t="shared" si="0"/>
        <v>105.90898499999999</v>
      </c>
      <c r="P45" s="8">
        <v>38</v>
      </c>
      <c r="Q45" s="15">
        <f t="shared" si="12"/>
        <v>17.668791724137929</v>
      </c>
      <c r="S45" s="8">
        <v>37</v>
      </c>
      <c r="T45" s="15">
        <f t="shared" si="3"/>
        <v>0.11675675675675676</v>
      </c>
      <c r="V45" s="8">
        <v>29</v>
      </c>
      <c r="W45" s="15">
        <f t="shared" si="14"/>
        <v>0.74067418539512397</v>
      </c>
      <c r="AB45" s="8">
        <v>37</v>
      </c>
      <c r="AC45" s="15">
        <f t="shared" si="4"/>
        <v>12.368300503893725</v>
      </c>
      <c r="AE45" s="8">
        <f t="shared" si="13"/>
        <v>33</v>
      </c>
      <c r="AF45" s="15">
        <f t="shared" si="9"/>
        <v>9.7630544989090886</v>
      </c>
      <c r="AH45" s="8">
        <v>37</v>
      </c>
      <c r="AI45" s="15">
        <f t="shared" si="5"/>
        <v>1.0530032224864863</v>
      </c>
      <c r="AK45" s="8">
        <v>37</v>
      </c>
      <c r="AL45" s="15">
        <f t="shared" si="6"/>
        <v>2.5577578274594592</v>
      </c>
      <c r="AP45" s="8">
        <v>37</v>
      </c>
      <c r="AQ45" s="15">
        <f t="shared" si="8"/>
        <v>280.38534070945315</v>
      </c>
    </row>
    <row r="46" spans="5:43" x14ac:dyDescent="0.25">
      <c r="E46" s="11">
        <v>37</v>
      </c>
      <c r="F46" s="12">
        <f t="shared" si="7"/>
        <v>72.071559999999991</v>
      </c>
      <c r="I46" s="8">
        <v>39</v>
      </c>
      <c r="J46" s="15">
        <f t="shared" si="1"/>
        <v>67.781750400000007</v>
      </c>
      <c r="M46" s="8">
        <v>40</v>
      </c>
      <c r="N46" s="15">
        <f t="shared" si="0"/>
        <v>108.62459999999999</v>
      </c>
      <c r="P46" s="8">
        <v>39</v>
      </c>
      <c r="Q46" s="15">
        <f t="shared" si="12"/>
        <v>17.215745782493368</v>
      </c>
      <c r="S46" s="8">
        <v>38</v>
      </c>
      <c r="T46" s="15">
        <f t="shared" si="3"/>
        <v>0.11368421052631579</v>
      </c>
      <c r="V46" s="8">
        <v>30</v>
      </c>
      <c r="W46" s="15">
        <f t="shared" si="14"/>
        <v>0.71598504588195311</v>
      </c>
      <c r="AB46" s="8">
        <v>38</v>
      </c>
      <c r="AC46" s="15">
        <f t="shared" si="4"/>
        <v>12.042818911685995</v>
      </c>
      <c r="AE46" s="8">
        <f t="shared" si="13"/>
        <v>34</v>
      </c>
      <c r="AF46" s="15">
        <f t="shared" si="9"/>
        <v>9.4759058371764677</v>
      </c>
      <c r="AH46" s="8">
        <v>38</v>
      </c>
      <c r="AI46" s="15">
        <f t="shared" si="5"/>
        <v>1.0252926113684209</v>
      </c>
      <c r="AK46" s="8">
        <v>38</v>
      </c>
      <c r="AL46" s="15">
        <f t="shared" si="6"/>
        <v>2.4904484109473684</v>
      </c>
      <c r="AP46" s="8">
        <v>38</v>
      </c>
      <c r="AQ46" s="15">
        <f t="shared" si="8"/>
        <v>285.64129608552014</v>
      </c>
    </row>
    <row r="47" spans="5:43" x14ac:dyDescent="0.25">
      <c r="E47" s="11">
        <v>38</v>
      </c>
      <c r="F47" s="12">
        <f t="shared" si="7"/>
        <v>74.019439999999989</v>
      </c>
      <c r="I47" s="8">
        <v>40</v>
      </c>
      <c r="J47" s="15">
        <f t="shared" si="1"/>
        <v>69.519744000000003</v>
      </c>
      <c r="P47" s="8">
        <v>40</v>
      </c>
      <c r="Q47" s="15">
        <f t="shared" si="12"/>
        <v>16.785352137931035</v>
      </c>
      <c r="S47" s="8">
        <v>39</v>
      </c>
      <c r="T47" s="15">
        <f t="shared" si="3"/>
        <v>0.11076923076923077</v>
      </c>
      <c r="V47" s="8">
        <v>31</v>
      </c>
      <c r="W47" s="15">
        <f t="shared" si="14"/>
        <v>0.6928887540793095</v>
      </c>
      <c r="AB47" s="8">
        <v>39</v>
      </c>
      <c r="AC47" s="15">
        <f t="shared" si="4"/>
        <v>11.734028683181226</v>
      </c>
      <c r="AE47" s="8">
        <f t="shared" si="13"/>
        <v>35</v>
      </c>
      <c r="AF47" s="15">
        <f t="shared" si="9"/>
        <v>9.2051656703999978</v>
      </c>
      <c r="AH47" s="8">
        <v>39</v>
      </c>
      <c r="AI47" s="15">
        <f t="shared" si="5"/>
        <v>0.9990030572307691</v>
      </c>
      <c r="AK47" s="8">
        <v>39</v>
      </c>
      <c r="AL47" s="15">
        <f t="shared" si="6"/>
        <v>2.4265907593846152</v>
      </c>
      <c r="AP47" s="8">
        <v>39</v>
      </c>
      <c r="AQ47" s="15">
        <f t="shared" si="8"/>
        <v>290.95599675512216</v>
      </c>
    </row>
    <row r="48" spans="5:43" x14ac:dyDescent="0.25">
      <c r="E48" s="11">
        <v>39</v>
      </c>
      <c r="F48" s="12">
        <f t="shared" si="7"/>
        <v>75.967319999999987</v>
      </c>
      <c r="S48" s="8">
        <v>40</v>
      </c>
      <c r="T48" s="15">
        <f t="shared" si="3"/>
        <v>0.10800000000000001</v>
      </c>
      <c r="V48" s="8">
        <v>32</v>
      </c>
      <c r="W48" s="15">
        <f t="shared" si="14"/>
        <v>0.67123598051433109</v>
      </c>
      <c r="AB48" s="8">
        <v>40</v>
      </c>
      <c r="AC48" s="15">
        <f t="shared" si="4"/>
        <v>11.440677966101696</v>
      </c>
      <c r="AE48" s="8">
        <f t="shared" si="13"/>
        <v>36</v>
      </c>
      <c r="AF48" s="15">
        <f t="shared" si="9"/>
        <v>8.9494666239999976</v>
      </c>
      <c r="AH48" s="8">
        <v>40</v>
      </c>
      <c r="AI48" s="15">
        <f t="shared" si="5"/>
        <v>0.97402798079999986</v>
      </c>
      <c r="AK48" s="8">
        <v>40</v>
      </c>
      <c r="AL48" s="15">
        <f t="shared" si="6"/>
        <v>2.3659259904000001</v>
      </c>
      <c r="AP48" s="8">
        <v>40</v>
      </c>
      <c r="AQ48" s="15">
        <f t="shared" si="8"/>
        <v>296.32503682124417</v>
      </c>
    </row>
    <row r="49" spans="5:32" x14ac:dyDescent="0.25">
      <c r="E49" s="11">
        <v>40</v>
      </c>
      <c r="F49" s="12">
        <f t="shared" si="7"/>
        <v>77.915199999999984</v>
      </c>
      <c r="V49" s="8">
        <v>33</v>
      </c>
      <c r="W49" s="15">
        <f t="shared" si="14"/>
        <v>0.65089549625632104</v>
      </c>
      <c r="AE49" s="8">
        <f t="shared" si="13"/>
        <v>37</v>
      </c>
      <c r="AF49" s="15">
        <f t="shared" si="9"/>
        <v>8.707589147675673</v>
      </c>
    </row>
    <row r="50" spans="5:32" x14ac:dyDescent="0.25">
      <c r="V50" s="8">
        <v>34</v>
      </c>
      <c r="W50" s="15">
        <f t="shared" si="14"/>
        <v>0.63175151107231164</v>
      </c>
      <c r="AE50" s="8">
        <f t="shared" si="13"/>
        <v>38</v>
      </c>
      <c r="AF50" s="15">
        <f t="shared" si="9"/>
        <v>8.4784420648421026</v>
      </c>
    </row>
    <row r="51" spans="5:32" x14ac:dyDescent="0.25">
      <c r="V51" s="8">
        <v>35</v>
      </c>
      <c r="W51" s="15">
        <f t="shared" si="14"/>
        <v>0.61370146789881697</v>
      </c>
      <c r="AE51" s="8">
        <f t="shared" si="13"/>
        <v>39</v>
      </c>
      <c r="AF51" s="15">
        <f t="shared" si="9"/>
        <v>8.2610461144615357</v>
      </c>
    </row>
    <row r="52" spans="5:32" x14ac:dyDescent="0.25">
      <c r="V52" s="8">
        <v>36</v>
      </c>
      <c r="W52" s="15">
        <f t="shared" si="14"/>
        <v>0.59665420490162768</v>
      </c>
      <c r="AE52" s="8">
        <f t="shared" si="13"/>
        <v>40</v>
      </c>
      <c r="AF52" s="15">
        <f t="shared" si="9"/>
        <v>8.0545199615999969</v>
      </c>
    </row>
    <row r="53" spans="5:32" x14ac:dyDescent="0.25">
      <c r="V53" s="8">
        <v>37</v>
      </c>
      <c r="W53" s="15">
        <f t="shared" si="14"/>
        <v>0.58052841557996204</v>
      </c>
    </row>
    <row r="54" spans="5:32" x14ac:dyDescent="0.25">
      <c r="V54" s="8">
        <v>38</v>
      </c>
      <c r="W54" s="15">
        <f t="shared" si="14"/>
        <v>0.56525135201206833</v>
      </c>
    </row>
    <row r="55" spans="5:32" x14ac:dyDescent="0.25">
      <c r="V55" s="8">
        <v>39</v>
      </c>
      <c r="W55" s="15">
        <f t="shared" si="14"/>
        <v>0.55075772760150243</v>
      </c>
    </row>
    <row r="56" spans="5:32" x14ac:dyDescent="0.25">
      <c r="V56" s="8">
        <v>40</v>
      </c>
      <c r="W56" s="15">
        <f t="shared" si="14"/>
        <v>0.53698878441146491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A43C3-DF7F-41D8-8B0E-330E0A45A9D9}">
  <sheetPr codeName="Лист3"/>
  <dimension ref="A1:AS56"/>
  <sheetViews>
    <sheetView topLeftCell="V1" workbookViewId="0">
      <selection activeCell="AS3" sqref="AS3"/>
    </sheetView>
  </sheetViews>
  <sheetFormatPr defaultRowHeight="15" x14ac:dyDescent="0.25"/>
  <cols>
    <col min="5" max="5" width="11.85546875" customWidth="1"/>
    <col min="6" max="6" width="13.5703125" customWidth="1"/>
    <col min="9" max="9" width="12" customWidth="1"/>
    <col min="10" max="10" width="16.140625" customWidth="1"/>
    <col min="13" max="13" width="13.140625" customWidth="1"/>
    <col min="14" max="14" width="16.42578125" customWidth="1"/>
    <col min="16" max="16" width="15.28515625" customWidth="1"/>
    <col min="17" max="17" width="14.42578125" customWidth="1"/>
    <col min="19" max="19" width="12.7109375" customWidth="1"/>
    <col min="20" max="20" width="14" customWidth="1"/>
    <col min="22" max="22" width="12.42578125" customWidth="1"/>
    <col min="23" max="24" width="11.5703125" bestFit="1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5" x14ac:dyDescent="0.25">
      <c r="A1" s="4" t="s">
        <v>5</v>
      </c>
      <c r="B1" s="2">
        <f>'a_r=0.5'!B1</f>
        <v>326.2</v>
      </c>
      <c r="C1" t="s">
        <v>13</v>
      </c>
      <c r="D1" s="4"/>
      <c r="E1" s="8" t="s">
        <v>0</v>
      </c>
      <c r="I1" s="8" t="s">
        <v>18</v>
      </c>
      <c r="M1" t="s">
        <v>21</v>
      </c>
      <c r="P1" s="2" t="s">
        <v>25</v>
      </c>
      <c r="S1" t="s">
        <v>29</v>
      </c>
      <c r="V1" t="s">
        <v>34</v>
      </c>
      <c r="AB1" t="s">
        <v>52</v>
      </c>
      <c r="AE1" t="s">
        <v>57</v>
      </c>
      <c r="AH1" t="s">
        <v>65</v>
      </c>
      <c r="AK1" t="s">
        <v>68</v>
      </c>
    </row>
    <row r="2" spans="1:45" x14ac:dyDescent="0.25">
      <c r="A2" s="4" t="s">
        <v>6</v>
      </c>
      <c r="B2" s="2">
        <f>'a_r=0.5'!B2</f>
        <v>15000</v>
      </c>
      <c r="C2" t="s">
        <v>14</v>
      </c>
      <c r="D2" s="4"/>
      <c r="E2" s="1" t="s">
        <v>1</v>
      </c>
      <c r="F2" s="3">
        <v>0.95</v>
      </c>
      <c r="H2" s="1"/>
      <c r="I2" s="13" t="s">
        <v>19</v>
      </c>
      <c r="J2" s="2">
        <v>0.16</v>
      </c>
      <c r="M2" s="13" t="s">
        <v>22</v>
      </c>
      <c r="N2" s="2">
        <v>0.25</v>
      </c>
      <c r="P2" s="1" t="s">
        <v>26</v>
      </c>
      <c r="Q2" s="2">
        <v>0.34</v>
      </c>
      <c r="S2" s="1" t="s">
        <v>30</v>
      </c>
      <c r="T2" s="2">
        <v>0.01</v>
      </c>
      <c r="V2" s="1" t="s">
        <v>35</v>
      </c>
      <c r="W2" s="2">
        <v>0.6</v>
      </c>
      <c r="AB2" s="4" t="s">
        <v>53</v>
      </c>
      <c r="AC2" s="2">
        <v>0.03</v>
      </c>
      <c r="AE2" s="4" t="s">
        <v>58</v>
      </c>
      <c r="AF2" s="2">
        <v>0.75</v>
      </c>
      <c r="AR2" s="4" t="s">
        <v>72</v>
      </c>
      <c r="AS2" s="2">
        <f>'a_r=0.5'!AS2</f>
        <v>2047.297</v>
      </c>
    </row>
    <row r="3" spans="1:45" x14ac:dyDescent="0.25">
      <c r="A3" s="4" t="s">
        <v>7</v>
      </c>
      <c r="B3" s="2">
        <f>'a_r=0.5'!B3</f>
        <v>14</v>
      </c>
      <c r="C3" t="s">
        <v>12</v>
      </c>
      <c r="D3" s="4"/>
      <c r="E3" s="1" t="s">
        <v>2</v>
      </c>
      <c r="F3" s="3">
        <v>0.22</v>
      </c>
      <c r="H3" s="1"/>
      <c r="I3" s="13" t="s">
        <v>20</v>
      </c>
      <c r="J3" s="2">
        <v>12</v>
      </c>
      <c r="P3" s="4" t="s">
        <v>27</v>
      </c>
      <c r="Q3" s="2">
        <v>0.87</v>
      </c>
      <c r="S3" s="1" t="s">
        <v>31</v>
      </c>
      <c r="T3" s="2">
        <v>1</v>
      </c>
      <c r="V3" s="4" t="s">
        <v>36</v>
      </c>
      <c r="W3" s="2">
        <v>3</v>
      </c>
      <c r="AB3" s="1" t="s">
        <v>54</v>
      </c>
      <c r="AC3" s="2">
        <v>1.18</v>
      </c>
      <c r="AE3" s="1" t="s">
        <v>59</v>
      </c>
      <c r="AF3" s="2">
        <v>0.5</v>
      </c>
      <c r="AH3" s="8" t="s">
        <v>66</v>
      </c>
      <c r="AI3" s="8" t="s">
        <v>67</v>
      </c>
      <c r="AK3" s="8" t="s">
        <v>69</v>
      </c>
      <c r="AL3" s="8" t="s">
        <v>70</v>
      </c>
      <c r="AR3" s="4" t="s">
        <v>73</v>
      </c>
      <c r="AS3" s="19">
        <f>AS2-AR8</f>
        <v>1862.6003539500136</v>
      </c>
    </row>
    <row r="4" spans="1:45" x14ac:dyDescent="0.25">
      <c r="A4" s="1" t="s">
        <v>8</v>
      </c>
      <c r="B4" s="2">
        <v>0.25</v>
      </c>
      <c r="D4" s="1"/>
      <c r="E4" s="1" t="s">
        <v>3</v>
      </c>
      <c r="F4" s="3">
        <v>0.5</v>
      </c>
      <c r="H4" s="1"/>
      <c r="I4" s="3"/>
      <c r="M4" s="14" t="s">
        <v>24</v>
      </c>
      <c r="N4" s="9">
        <f>B4*N2*B1*F5/J3</f>
        <v>2.0387499999999998</v>
      </c>
      <c r="S4" s="4" t="s">
        <v>32</v>
      </c>
      <c r="T4" s="2">
        <v>2E-3</v>
      </c>
      <c r="V4" s="4" t="s">
        <v>37</v>
      </c>
      <c r="W4" s="2">
        <v>0.91</v>
      </c>
      <c r="AB4" s="4" t="s">
        <v>55</v>
      </c>
      <c r="AC4" s="2">
        <v>1</v>
      </c>
      <c r="AE4" s="4" t="s">
        <v>62</v>
      </c>
      <c r="AF4" s="2">
        <v>0.16</v>
      </c>
      <c r="AH4" s="8">
        <v>243</v>
      </c>
      <c r="AI4" s="8">
        <v>80000</v>
      </c>
      <c r="AK4" s="8">
        <v>1574</v>
      </c>
      <c r="AL4" s="8">
        <v>30000</v>
      </c>
    </row>
    <row r="5" spans="1:45" x14ac:dyDescent="0.25">
      <c r="A5" s="4" t="s">
        <v>9</v>
      </c>
      <c r="B5" s="2">
        <f>0.3*B3</f>
        <v>4.2</v>
      </c>
      <c r="C5" t="s">
        <v>15</v>
      </c>
      <c r="D5" s="4"/>
      <c r="E5" s="1" t="s">
        <v>4</v>
      </c>
      <c r="F5" s="3">
        <v>1.2</v>
      </c>
      <c r="H5" s="1"/>
      <c r="I5" s="14" t="s">
        <v>23</v>
      </c>
      <c r="J5" s="9">
        <f>B4*J2*B1*F5/J3</f>
        <v>1.3048</v>
      </c>
      <c r="P5" s="14" t="s">
        <v>28</v>
      </c>
      <c r="Q5" s="9">
        <f>F2*F3*F5*Q2*B1*B7/Q3</f>
        <v>671.41408551724135</v>
      </c>
      <c r="V5" s="1" t="s">
        <v>38</v>
      </c>
      <c r="W5" s="2">
        <v>0.97</v>
      </c>
      <c r="AE5" s="8" t="s">
        <v>63</v>
      </c>
      <c r="AF5" s="8" t="s">
        <v>64</v>
      </c>
    </row>
    <row r="6" spans="1:45" x14ac:dyDescent="0.25">
      <c r="A6" s="4" t="s">
        <v>10</v>
      </c>
      <c r="B6" s="2">
        <f>0.15*B3</f>
        <v>2.1</v>
      </c>
      <c r="C6" t="s">
        <v>15</v>
      </c>
      <c r="D6" s="4"/>
      <c r="E6" s="2"/>
      <c r="M6" s="11" t="s">
        <v>17</v>
      </c>
      <c r="N6" s="11" t="s">
        <v>21</v>
      </c>
      <c r="S6" s="14" t="s">
        <v>33</v>
      </c>
      <c r="T6" s="9">
        <f>T2*T3*B2*J3*F5*T4</f>
        <v>4.32</v>
      </c>
      <c r="W6" s="8" t="s">
        <v>42</v>
      </c>
      <c r="X6" s="8" t="s">
        <v>43</v>
      </c>
      <c r="Y6" s="8" t="s">
        <v>44</v>
      </c>
      <c r="AB6" s="14" t="s">
        <v>56</v>
      </c>
      <c r="AC6" s="9">
        <f>AC2*B2*F5/(AC3*AC4)</f>
        <v>457.62711864406782</v>
      </c>
      <c r="AE6" s="8">
        <v>60.6</v>
      </c>
      <c r="AF6" s="8">
        <v>2300000</v>
      </c>
      <c r="AH6" s="4" t="s">
        <v>61</v>
      </c>
      <c r="AI6" s="2">
        <f>AH4*AI4*AF4/10^6</f>
        <v>3.1103999999999998</v>
      </c>
      <c r="AK6" s="4" t="s">
        <v>61</v>
      </c>
      <c r="AL6" s="2">
        <f>AK4*AL4*AF4/10^6</f>
        <v>7.5552000000000001</v>
      </c>
    </row>
    <row r="7" spans="1:45" x14ac:dyDescent="0.25">
      <c r="A7" s="5" t="s">
        <v>11</v>
      </c>
      <c r="B7" s="6">
        <v>21</v>
      </c>
      <c r="C7" t="s">
        <v>12</v>
      </c>
      <c r="D7" s="7"/>
      <c r="E7" s="10" t="s">
        <v>16</v>
      </c>
      <c r="F7" s="9">
        <f>F2*F3*F4*F5*B1/B7</f>
        <v>1.9478799999999996</v>
      </c>
      <c r="I7" s="11" t="s">
        <v>17</v>
      </c>
      <c r="J7" s="16" t="s">
        <v>18</v>
      </c>
      <c r="M7" s="8">
        <v>1</v>
      </c>
      <c r="N7" s="15">
        <f>M7*$N$4</f>
        <v>2.0387499999999998</v>
      </c>
      <c r="P7" s="11" t="s">
        <v>17</v>
      </c>
      <c r="Q7" s="11" t="s">
        <v>25</v>
      </c>
      <c r="V7" s="4" t="s">
        <v>39</v>
      </c>
      <c r="W7" s="8">
        <v>12000</v>
      </c>
      <c r="X7" s="8">
        <f>'a_r=0.5'!X7</f>
        <v>630</v>
      </c>
      <c r="Y7" s="8">
        <v>3600</v>
      </c>
      <c r="Z7" t="s">
        <v>47</v>
      </c>
      <c r="AE7" s="8">
        <v>285</v>
      </c>
      <c r="AF7" s="8">
        <v>75000</v>
      </c>
    </row>
    <row r="8" spans="1:45" x14ac:dyDescent="0.25">
      <c r="A8" s="4"/>
      <c r="B8" s="3"/>
      <c r="I8" s="8">
        <v>1</v>
      </c>
      <c r="J8" s="15">
        <f>I8*$J$5</f>
        <v>1.3048</v>
      </c>
      <c r="M8" s="8">
        <v>2</v>
      </c>
      <c r="N8" s="15">
        <f t="shared" ref="N8:N46" si="0">M8*$N$4</f>
        <v>4.0774999999999997</v>
      </c>
      <c r="P8" s="8">
        <v>1</v>
      </c>
      <c r="Q8" s="15">
        <f>$Q$5/P8</f>
        <v>671.41408551724135</v>
      </c>
      <c r="S8" s="11" t="s">
        <v>17</v>
      </c>
      <c r="T8" s="11" t="s">
        <v>29</v>
      </c>
      <c r="V8" s="4" t="s">
        <v>40</v>
      </c>
      <c r="W8" s="8">
        <v>120</v>
      </c>
      <c r="X8" s="8">
        <v>200</v>
      </c>
      <c r="Y8" s="8">
        <v>150</v>
      </c>
      <c r="Z8" t="s">
        <v>46</v>
      </c>
      <c r="AB8" s="11" t="s">
        <v>17</v>
      </c>
      <c r="AC8" s="11" t="s">
        <v>52</v>
      </c>
      <c r="AH8" s="11" t="s">
        <v>17</v>
      </c>
      <c r="AI8" s="11" t="s">
        <v>65</v>
      </c>
      <c r="AK8" s="11" t="s">
        <v>17</v>
      </c>
      <c r="AL8" s="11" t="s">
        <v>68</v>
      </c>
      <c r="AP8" s="11" t="s">
        <v>17</v>
      </c>
      <c r="AQ8" s="17" t="s">
        <v>71</v>
      </c>
      <c r="AR8" s="18">
        <f>MIN(AQ9:AQ29)</f>
        <v>184.69664604998633</v>
      </c>
    </row>
    <row r="9" spans="1:45" x14ac:dyDescent="0.25">
      <c r="A9" s="4"/>
      <c r="B9" s="3"/>
      <c r="E9" s="11" t="s">
        <v>17</v>
      </c>
      <c r="F9" s="11" t="s">
        <v>0</v>
      </c>
      <c r="I9" s="8">
        <v>2</v>
      </c>
      <c r="J9" s="15">
        <f t="shared" ref="J9:J47" si="1">I9*$J$5</f>
        <v>2.6095999999999999</v>
      </c>
      <c r="M9" s="8">
        <v>3</v>
      </c>
      <c r="N9" s="15">
        <f t="shared" si="0"/>
        <v>6.1162499999999991</v>
      </c>
      <c r="P9" s="8">
        <v>2</v>
      </c>
      <c r="Q9" s="15">
        <f t="shared" ref="Q9:Q25" si="2">$Q$5/P9</f>
        <v>335.70704275862067</v>
      </c>
      <c r="S9" s="8">
        <v>1</v>
      </c>
      <c r="T9" s="15">
        <f>$T$6/S9</f>
        <v>4.32</v>
      </c>
      <c r="V9" s="4" t="s">
        <v>41</v>
      </c>
      <c r="W9" s="8">
        <v>300</v>
      </c>
      <c r="X9" s="8">
        <f>'a_r=0.5'!X9</f>
        <v>35</v>
      </c>
      <c r="Y9" s="8">
        <v>500</v>
      </c>
      <c r="Z9" t="s">
        <v>45</v>
      </c>
      <c r="AB9" s="8">
        <v>1</v>
      </c>
      <c r="AC9" s="15">
        <f>$AC$6/AB9</f>
        <v>457.62711864406782</v>
      </c>
      <c r="AE9" s="4" t="s">
        <v>60</v>
      </c>
      <c r="AF9" s="2">
        <f>B1*J3*F5/(10^3*AF2*AF3)</f>
        <v>12.526079999999999</v>
      </c>
      <c r="AH9" s="8">
        <v>1</v>
      </c>
      <c r="AI9" s="15">
        <f>$AI$6*$AF$9/AH9</f>
        <v>38.961119231999994</v>
      </c>
      <c r="AK9" s="8">
        <v>1</v>
      </c>
      <c r="AL9" s="15">
        <f>$AL$6*$AF$9/AK9</f>
        <v>94.637039615999996</v>
      </c>
      <c r="AP9" s="8">
        <v>1</v>
      </c>
      <c r="AQ9" s="15">
        <f>F10+J8+N7+Q8+T9+W17+AC9+AF13+AI9+AL9</f>
        <v>1615.9111428497679</v>
      </c>
    </row>
    <row r="10" spans="1:45" x14ac:dyDescent="0.25">
      <c r="A10" s="4"/>
      <c r="B10" s="3"/>
      <c r="E10" s="11">
        <v>1</v>
      </c>
      <c r="F10" s="12">
        <f>E10*$F$7</f>
        <v>1.9478799999999996</v>
      </c>
      <c r="I10" s="8">
        <v>3</v>
      </c>
      <c r="J10" s="15">
        <f t="shared" si="1"/>
        <v>3.9143999999999997</v>
      </c>
      <c r="M10" s="8">
        <v>4</v>
      </c>
      <c r="N10" s="15">
        <f t="shared" si="0"/>
        <v>8.1549999999999994</v>
      </c>
      <c r="P10" s="8">
        <v>3</v>
      </c>
      <c r="Q10" s="15">
        <f t="shared" si="2"/>
        <v>223.80469517241377</v>
      </c>
      <c r="S10" s="8">
        <v>2</v>
      </c>
      <c r="T10" s="15">
        <f t="shared" ref="T10:T48" si="3">$T$6/S10</f>
        <v>2.16</v>
      </c>
      <c r="AB10" s="8">
        <v>2</v>
      </c>
      <c r="AC10" s="15">
        <f t="shared" ref="AC10:AC48" si="4">$AC$6/AB10</f>
        <v>228.81355932203391</v>
      </c>
      <c r="AE10" s="4" t="s">
        <v>61</v>
      </c>
      <c r="AF10" s="2">
        <f>AE6*AF6*AF4/10^6+AE7*AF7*AF4/10^6</f>
        <v>25.720799999999997</v>
      </c>
      <c r="AH10" s="8">
        <v>2</v>
      </c>
      <c r="AI10" s="15">
        <f t="shared" ref="AI10:AI48" si="5">$AI$6*$AF$9/AH10</f>
        <v>19.480559615999997</v>
      </c>
      <c r="AK10" s="8">
        <v>2</v>
      </c>
      <c r="AL10" s="15">
        <f t="shared" ref="AL10:AL48" si="6">$AL$6*$AF$9/AK10</f>
        <v>47.318519807999998</v>
      </c>
      <c r="AP10" s="8">
        <v>2</v>
      </c>
      <c r="AQ10" s="15">
        <f>F11+J9+N8+Q9+T10+W18+AC10+AF14+AI10+AL10</f>
        <v>815.89271642488393</v>
      </c>
    </row>
    <row r="11" spans="1:45" x14ac:dyDescent="0.25">
      <c r="A11" s="4"/>
      <c r="B11" s="3"/>
      <c r="E11" s="11">
        <v>2</v>
      </c>
      <c r="F11" s="12">
        <f t="shared" ref="F11:F49" si="7">E11*$F$7</f>
        <v>3.8957599999999992</v>
      </c>
      <c r="I11" s="8">
        <v>4</v>
      </c>
      <c r="J11" s="15">
        <f t="shared" si="1"/>
        <v>5.2191999999999998</v>
      </c>
      <c r="M11" s="8">
        <v>5</v>
      </c>
      <c r="N11" s="15">
        <f t="shared" si="0"/>
        <v>10.19375</v>
      </c>
      <c r="P11" s="8">
        <v>4</v>
      </c>
      <c r="Q11" s="15">
        <f t="shared" si="2"/>
        <v>167.85352137931034</v>
      </c>
      <c r="S11" s="8">
        <v>3</v>
      </c>
      <c r="T11" s="15">
        <f t="shared" si="3"/>
        <v>1.4400000000000002</v>
      </c>
      <c r="V11" s="8" t="s">
        <v>48</v>
      </c>
      <c r="W11" s="8" t="s">
        <v>49</v>
      </c>
      <c r="X11" s="8" t="s">
        <v>50</v>
      </c>
      <c r="AB11" s="8">
        <v>3</v>
      </c>
      <c r="AC11" s="15">
        <f t="shared" si="4"/>
        <v>152.54237288135593</v>
      </c>
      <c r="AH11" s="8">
        <v>3</v>
      </c>
      <c r="AI11" s="15">
        <f t="shared" si="5"/>
        <v>12.987039743999999</v>
      </c>
      <c r="AK11" s="8">
        <v>3</v>
      </c>
      <c r="AL11" s="15">
        <f t="shared" si="6"/>
        <v>31.545679871999997</v>
      </c>
      <c r="AP11" s="8">
        <v>3</v>
      </c>
      <c r="AQ11" s="15">
        <f t="shared" ref="AQ11:AQ48" si="8">F12+J10+N9+Q10+T11+W19+AC11+AF15+AI11+AL11</f>
        <v>552.7475276165892</v>
      </c>
    </row>
    <row r="12" spans="1:45" x14ac:dyDescent="0.25">
      <c r="E12" s="11">
        <v>3</v>
      </c>
      <c r="F12" s="12">
        <f t="shared" si="7"/>
        <v>5.8436399999999988</v>
      </c>
      <c r="I12" s="8">
        <v>5</v>
      </c>
      <c r="J12" s="15">
        <f t="shared" si="1"/>
        <v>6.524</v>
      </c>
      <c r="M12" s="8">
        <v>6</v>
      </c>
      <c r="N12" s="15">
        <f t="shared" si="0"/>
        <v>12.232499999999998</v>
      </c>
      <c r="P12" s="8">
        <v>5</v>
      </c>
      <c r="Q12" s="15">
        <f t="shared" si="2"/>
        <v>134.28281710344828</v>
      </c>
      <c r="S12" s="8">
        <v>4</v>
      </c>
      <c r="T12" s="15">
        <f t="shared" si="3"/>
        <v>1.08</v>
      </c>
      <c r="V12" s="15">
        <f>(W7*F5*(W8/1000))/(W9*W2*W4*W5)</f>
        <v>10.875722215928402</v>
      </c>
      <c r="W12" s="15">
        <f>(X7*F5*(X8/1000))/(X9*W2*W4*W5)</f>
        <v>8.1567916619463023</v>
      </c>
      <c r="X12" s="15">
        <f>(Y7*F5*(Y8/1000))/(Y9*W2*W4*W5)</f>
        <v>2.4470374985838905</v>
      </c>
      <c r="AB12" s="8">
        <v>4</v>
      </c>
      <c r="AC12" s="15">
        <f t="shared" si="4"/>
        <v>114.40677966101696</v>
      </c>
      <c r="AE12" s="11" t="s">
        <v>17</v>
      </c>
      <c r="AF12" s="11" t="s">
        <v>57</v>
      </c>
      <c r="AH12" s="8">
        <v>4</v>
      </c>
      <c r="AI12" s="15">
        <f t="shared" si="5"/>
        <v>9.7402798079999986</v>
      </c>
      <c r="AK12" s="8">
        <v>4</v>
      </c>
      <c r="AL12" s="15">
        <f t="shared" si="6"/>
        <v>23.659259903999999</v>
      </c>
      <c r="AP12" s="8">
        <v>4</v>
      </c>
      <c r="AQ12" s="15">
        <f t="shared" si="8"/>
        <v>423.82064821244199</v>
      </c>
    </row>
    <row r="13" spans="1:45" ht="15.75" customHeight="1" x14ac:dyDescent="0.25">
      <c r="E13" s="11">
        <v>4</v>
      </c>
      <c r="F13" s="12">
        <f t="shared" si="7"/>
        <v>7.7915199999999984</v>
      </c>
      <c r="I13" s="8">
        <v>6</v>
      </c>
      <c r="J13" s="15">
        <f t="shared" si="1"/>
        <v>7.8287999999999993</v>
      </c>
      <c r="M13" s="8">
        <v>7</v>
      </c>
      <c r="N13" s="15">
        <f t="shared" si="0"/>
        <v>14.271249999999998</v>
      </c>
      <c r="P13" s="8">
        <v>6</v>
      </c>
      <c r="Q13" s="15">
        <f t="shared" si="2"/>
        <v>111.90234758620689</v>
      </c>
      <c r="S13" s="8">
        <v>5</v>
      </c>
      <c r="T13" s="15">
        <f t="shared" si="3"/>
        <v>0.8640000000000001</v>
      </c>
      <c r="AB13" s="8">
        <v>5</v>
      </c>
      <c r="AC13" s="15">
        <f t="shared" si="4"/>
        <v>91.525423728813564</v>
      </c>
      <c r="AE13" s="8">
        <v>1</v>
      </c>
      <c r="AF13" s="15">
        <f>$AF$9*$AF$10/AE13</f>
        <v>322.18079846399991</v>
      </c>
      <c r="AH13" s="8">
        <v>5</v>
      </c>
      <c r="AI13" s="15">
        <f t="shared" si="5"/>
        <v>7.7922238463999989</v>
      </c>
      <c r="AK13" s="8">
        <v>5</v>
      </c>
      <c r="AL13" s="15">
        <f t="shared" si="6"/>
        <v>18.927407923200001</v>
      </c>
      <c r="AP13" s="8">
        <v>5</v>
      </c>
      <c r="AQ13" s="15">
        <f>F14+J12+N11+Q12+T13+W21+AC13+AF17+AI13+AL13</f>
        <v>348.58109256995363</v>
      </c>
    </row>
    <row r="14" spans="1:45" x14ac:dyDescent="0.25">
      <c r="E14" s="11">
        <v>5</v>
      </c>
      <c r="F14" s="12">
        <f t="shared" si="7"/>
        <v>9.7393999999999981</v>
      </c>
      <c r="I14" s="8">
        <v>7</v>
      </c>
      <c r="J14" s="15">
        <f t="shared" si="1"/>
        <v>9.1335999999999995</v>
      </c>
      <c r="M14" s="8">
        <v>8</v>
      </c>
      <c r="N14" s="15">
        <f t="shared" si="0"/>
        <v>16.309999999999999</v>
      </c>
      <c r="P14" s="8">
        <v>7</v>
      </c>
      <c r="Q14" s="15">
        <f t="shared" si="2"/>
        <v>95.916297931034478</v>
      </c>
      <c r="S14" s="8">
        <v>6</v>
      </c>
      <c r="T14" s="15">
        <f t="shared" si="3"/>
        <v>0.72000000000000008</v>
      </c>
      <c r="V14" s="5" t="s">
        <v>51</v>
      </c>
      <c r="W14" s="9">
        <f>V12+W12+X12</f>
        <v>21.479551376458595</v>
      </c>
      <c r="AB14" s="8">
        <v>6</v>
      </c>
      <c r="AC14" s="15">
        <f t="shared" si="4"/>
        <v>76.271186440677965</v>
      </c>
      <c r="AE14" s="8">
        <f>AE13+1</f>
        <v>2</v>
      </c>
      <c r="AF14" s="15">
        <f t="shared" ref="AF14:AF52" si="9">$AF$9*$AF$10/AE14</f>
        <v>161.09039923199995</v>
      </c>
      <c r="AH14" s="8">
        <v>6</v>
      </c>
      <c r="AI14" s="15">
        <f t="shared" si="5"/>
        <v>6.4935198719999994</v>
      </c>
      <c r="AK14" s="8">
        <v>6</v>
      </c>
      <c r="AL14" s="15">
        <f t="shared" si="6"/>
        <v>15.772839935999999</v>
      </c>
      <c r="AP14" s="8">
        <v>6</v>
      </c>
      <c r="AQ14" s="15">
        <f t="shared" si="8"/>
        <v>300.18519880829456</v>
      </c>
    </row>
    <row r="15" spans="1:45" x14ac:dyDescent="0.25">
      <c r="E15" s="11">
        <v>6</v>
      </c>
      <c r="F15" s="12">
        <f t="shared" si="7"/>
        <v>11.687279999999998</v>
      </c>
      <c r="I15" s="8">
        <v>8</v>
      </c>
      <c r="J15" s="15">
        <f t="shared" si="1"/>
        <v>10.4384</v>
      </c>
      <c r="M15" s="8">
        <v>9</v>
      </c>
      <c r="N15" s="15">
        <f t="shared" si="0"/>
        <v>18.348749999999999</v>
      </c>
      <c r="P15" s="8">
        <v>8</v>
      </c>
      <c r="Q15" s="15">
        <f t="shared" si="2"/>
        <v>83.926760689655168</v>
      </c>
      <c r="S15" s="8">
        <v>7</v>
      </c>
      <c r="T15" s="15">
        <f t="shared" si="3"/>
        <v>0.61714285714285722</v>
      </c>
      <c r="AB15" s="8">
        <v>7</v>
      </c>
      <c r="AC15" s="15">
        <f t="shared" si="4"/>
        <v>65.375302663438262</v>
      </c>
      <c r="AE15" s="8">
        <f t="shared" ref="AE15:AE52" si="10">AE14+1</f>
        <v>3</v>
      </c>
      <c r="AF15" s="15">
        <f t="shared" si="9"/>
        <v>107.39359948799996</v>
      </c>
      <c r="AH15" s="8">
        <v>7</v>
      </c>
      <c r="AI15" s="15">
        <f t="shared" si="5"/>
        <v>5.5658741759999995</v>
      </c>
      <c r="AK15" s="8">
        <v>7</v>
      </c>
      <c r="AL15" s="15">
        <f t="shared" si="6"/>
        <v>13.519577088</v>
      </c>
      <c r="AP15" s="8">
        <v>7</v>
      </c>
      <c r="AQ15" s="15">
        <f t="shared" si="8"/>
        <v>267.12854040710965</v>
      </c>
    </row>
    <row r="16" spans="1:45" x14ac:dyDescent="0.25">
      <c r="E16" s="11">
        <v>7</v>
      </c>
      <c r="F16" s="12">
        <f t="shared" si="7"/>
        <v>13.635159999999997</v>
      </c>
      <c r="I16" s="8">
        <v>9</v>
      </c>
      <c r="J16" s="15">
        <f t="shared" si="1"/>
        <v>11.7432</v>
      </c>
      <c r="M16" s="8">
        <v>10</v>
      </c>
      <c r="N16" s="15">
        <f t="shared" si="0"/>
        <v>20.387499999999999</v>
      </c>
      <c r="P16" s="8">
        <v>9</v>
      </c>
      <c r="Q16" s="15">
        <f t="shared" si="2"/>
        <v>74.601565057471262</v>
      </c>
      <c r="S16" s="8">
        <v>8</v>
      </c>
      <c r="T16" s="15">
        <f t="shared" si="3"/>
        <v>0.54</v>
      </c>
      <c r="V16" s="11" t="s">
        <v>17</v>
      </c>
      <c r="W16" s="11" t="s">
        <v>34</v>
      </c>
      <c r="AB16" s="8">
        <v>8</v>
      </c>
      <c r="AC16" s="15">
        <f t="shared" si="4"/>
        <v>57.203389830508478</v>
      </c>
      <c r="AE16" s="8">
        <f t="shared" si="10"/>
        <v>4</v>
      </c>
      <c r="AF16" s="15">
        <f t="shared" si="9"/>
        <v>80.545199615999977</v>
      </c>
      <c r="AH16" s="8">
        <v>8</v>
      </c>
      <c r="AI16" s="15">
        <f t="shared" si="5"/>
        <v>4.8701399039999993</v>
      </c>
      <c r="AK16" s="8">
        <v>8</v>
      </c>
      <c r="AL16" s="15">
        <f t="shared" si="6"/>
        <v>11.829629951999999</v>
      </c>
      <c r="AP16" s="8">
        <v>8</v>
      </c>
      <c r="AQ16" s="15">
        <f t="shared" si="8"/>
        <v>243.658904106221</v>
      </c>
    </row>
    <row r="17" spans="5:43" x14ac:dyDescent="0.25">
      <c r="E17" s="11">
        <v>8</v>
      </c>
      <c r="F17" s="12">
        <f t="shared" si="7"/>
        <v>15.583039999999997</v>
      </c>
      <c r="I17" s="8">
        <v>10</v>
      </c>
      <c r="J17" s="15">
        <f t="shared" si="1"/>
        <v>13.048</v>
      </c>
      <c r="M17" s="8">
        <v>11</v>
      </c>
      <c r="N17" s="15">
        <f t="shared" si="0"/>
        <v>22.42625</v>
      </c>
      <c r="P17" s="8">
        <v>10</v>
      </c>
      <c r="Q17" s="15">
        <f t="shared" si="2"/>
        <v>67.14140855172414</v>
      </c>
      <c r="S17" s="8">
        <v>9</v>
      </c>
      <c r="T17" s="15">
        <f t="shared" si="3"/>
        <v>0.48000000000000004</v>
      </c>
      <c r="V17" s="8">
        <v>1</v>
      </c>
      <c r="W17" s="15">
        <f>$W$14/V17</f>
        <v>21.479551376458595</v>
      </c>
      <c r="AB17" s="8">
        <v>9</v>
      </c>
      <c r="AC17" s="15">
        <f t="shared" si="4"/>
        <v>50.847457627118644</v>
      </c>
      <c r="AE17" s="8">
        <f t="shared" si="10"/>
        <v>5</v>
      </c>
      <c r="AF17" s="15">
        <f t="shared" si="9"/>
        <v>64.436159692799976</v>
      </c>
      <c r="AH17" s="8">
        <v>9</v>
      </c>
      <c r="AI17" s="15">
        <f t="shared" si="5"/>
        <v>4.329013247999999</v>
      </c>
      <c r="AK17" s="8">
        <v>9</v>
      </c>
      <c r="AL17" s="15">
        <f t="shared" si="6"/>
        <v>10.515226624</v>
      </c>
      <c r="AP17" s="8">
        <v>9</v>
      </c>
      <c r="AQ17" s="15">
        <f t="shared" si="8"/>
        <v>226.5806158721964</v>
      </c>
    </row>
    <row r="18" spans="5:43" x14ac:dyDescent="0.25">
      <c r="E18" s="11">
        <v>9</v>
      </c>
      <c r="F18" s="12">
        <f t="shared" si="7"/>
        <v>17.530919999999995</v>
      </c>
      <c r="I18" s="8">
        <v>11</v>
      </c>
      <c r="J18" s="15">
        <f t="shared" si="1"/>
        <v>14.3528</v>
      </c>
      <c r="M18" s="8">
        <v>12</v>
      </c>
      <c r="N18" s="15">
        <f t="shared" si="0"/>
        <v>24.464999999999996</v>
      </c>
      <c r="P18" s="8">
        <v>11</v>
      </c>
      <c r="Q18" s="15">
        <f t="shared" si="2"/>
        <v>61.037644137931032</v>
      </c>
      <c r="S18" s="8">
        <v>10</v>
      </c>
      <c r="T18" s="15">
        <f t="shared" si="3"/>
        <v>0.43200000000000005</v>
      </c>
      <c r="V18" s="8">
        <v>2</v>
      </c>
      <c r="W18" s="15">
        <f t="shared" ref="W18:W34" si="11">$W$14/V18</f>
        <v>10.739775688229297</v>
      </c>
      <c r="AB18" s="8">
        <v>10</v>
      </c>
      <c r="AC18" s="15">
        <f t="shared" si="4"/>
        <v>45.762711864406782</v>
      </c>
      <c r="AE18" s="8">
        <f t="shared" si="10"/>
        <v>6</v>
      </c>
      <c r="AF18" s="15">
        <f t="shared" si="9"/>
        <v>53.696799743999982</v>
      </c>
      <c r="AH18" s="8">
        <v>10</v>
      </c>
      <c r="AI18" s="15">
        <f t="shared" si="5"/>
        <v>3.8961119231999994</v>
      </c>
      <c r="AK18" s="8">
        <v>10</v>
      </c>
      <c r="AL18" s="15">
        <f t="shared" si="6"/>
        <v>9.4637039616000003</v>
      </c>
      <c r="AP18" s="8">
        <v>10</v>
      </c>
      <c r="AQ18" s="15">
        <f t="shared" si="8"/>
        <v>213.9762712849768</v>
      </c>
    </row>
    <row r="19" spans="5:43" x14ac:dyDescent="0.25">
      <c r="E19" s="11">
        <v>10</v>
      </c>
      <c r="F19" s="12">
        <f t="shared" si="7"/>
        <v>19.478799999999996</v>
      </c>
      <c r="I19" s="8">
        <v>12</v>
      </c>
      <c r="J19" s="15">
        <f>I19*$J$5</f>
        <v>15.657599999999999</v>
      </c>
      <c r="M19" s="8">
        <v>13</v>
      </c>
      <c r="N19" s="15">
        <f t="shared" si="0"/>
        <v>26.503749999999997</v>
      </c>
      <c r="P19" s="8">
        <v>12</v>
      </c>
      <c r="Q19" s="15">
        <f t="shared" si="2"/>
        <v>55.951173793103443</v>
      </c>
      <c r="S19" s="8">
        <v>11</v>
      </c>
      <c r="T19" s="15">
        <f t="shared" si="3"/>
        <v>0.39272727272727276</v>
      </c>
      <c r="V19" s="8">
        <v>3</v>
      </c>
      <c r="W19" s="15">
        <f t="shared" si="11"/>
        <v>7.1598504588195313</v>
      </c>
      <c r="AB19" s="8">
        <v>11</v>
      </c>
      <c r="AC19" s="15">
        <f t="shared" si="4"/>
        <v>41.602465331278893</v>
      </c>
      <c r="AE19" s="8">
        <f t="shared" si="10"/>
        <v>7</v>
      </c>
      <c r="AF19" s="15">
        <f t="shared" si="9"/>
        <v>46.025828351999984</v>
      </c>
      <c r="AH19" s="8">
        <v>11</v>
      </c>
      <c r="AI19" s="15">
        <f t="shared" si="5"/>
        <v>3.5419199301818178</v>
      </c>
      <c r="AK19" s="8">
        <v>11</v>
      </c>
      <c r="AL19" s="15">
        <f t="shared" si="6"/>
        <v>8.6033672378181816</v>
      </c>
      <c r="AP19" s="8">
        <v>11</v>
      </c>
      <c r="AQ19" s="15">
        <f t="shared" si="8"/>
        <v>204.62570389543342</v>
      </c>
    </row>
    <row r="20" spans="5:43" x14ac:dyDescent="0.25">
      <c r="E20" s="11">
        <v>11</v>
      </c>
      <c r="F20" s="12">
        <f t="shared" si="7"/>
        <v>21.426679999999998</v>
      </c>
      <c r="I20" s="8">
        <v>13</v>
      </c>
      <c r="J20" s="15">
        <f t="shared" si="1"/>
        <v>16.962399999999999</v>
      </c>
      <c r="M20" s="8">
        <v>14</v>
      </c>
      <c r="N20" s="15">
        <f t="shared" si="0"/>
        <v>28.542499999999997</v>
      </c>
      <c r="P20" s="8">
        <v>13</v>
      </c>
      <c r="Q20" s="15">
        <f t="shared" si="2"/>
        <v>51.6472373474801</v>
      </c>
      <c r="S20" s="8">
        <v>12</v>
      </c>
      <c r="T20" s="15">
        <f t="shared" si="3"/>
        <v>0.36000000000000004</v>
      </c>
      <c r="V20" s="8">
        <v>4</v>
      </c>
      <c r="W20" s="15">
        <f t="shared" si="11"/>
        <v>5.3698878441146487</v>
      </c>
      <c r="AB20" s="8">
        <v>12</v>
      </c>
      <c r="AC20" s="15">
        <f t="shared" si="4"/>
        <v>38.135593220338983</v>
      </c>
      <c r="AE20" s="8">
        <f t="shared" si="10"/>
        <v>8</v>
      </c>
      <c r="AF20" s="15">
        <f t="shared" si="9"/>
        <v>40.272599807999988</v>
      </c>
      <c r="AH20" s="8">
        <v>12</v>
      </c>
      <c r="AI20" s="15">
        <f t="shared" si="5"/>
        <v>3.2467599359999997</v>
      </c>
      <c r="AK20" s="8">
        <v>12</v>
      </c>
      <c r="AL20" s="15">
        <f t="shared" si="6"/>
        <v>7.8864199679999993</v>
      </c>
      <c r="AP20" s="8">
        <v>12</v>
      </c>
      <c r="AQ20" s="15">
        <f t="shared" si="8"/>
        <v>197.71546940414729</v>
      </c>
    </row>
    <row r="21" spans="5:43" x14ac:dyDescent="0.25">
      <c r="E21" s="11">
        <v>12</v>
      </c>
      <c r="F21" s="12">
        <f t="shared" si="7"/>
        <v>23.374559999999995</v>
      </c>
      <c r="I21" s="8">
        <v>14</v>
      </c>
      <c r="J21" s="15">
        <f t="shared" si="1"/>
        <v>18.267199999999999</v>
      </c>
      <c r="M21" s="8">
        <v>15</v>
      </c>
      <c r="N21" s="15">
        <f t="shared" si="0"/>
        <v>30.581249999999997</v>
      </c>
      <c r="P21" s="8">
        <v>14</v>
      </c>
      <c r="Q21" s="15">
        <f t="shared" si="2"/>
        <v>47.958148965517239</v>
      </c>
      <c r="S21" s="8">
        <v>13</v>
      </c>
      <c r="T21" s="15">
        <f t="shared" si="3"/>
        <v>0.3323076923076923</v>
      </c>
      <c r="V21" s="8">
        <v>5</v>
      </c>
      <c r="W21" s="15">
        <f t="shared" si="11"/>
        <v>4.2959102752917193</v>
      </c>
      <c r="AB21" s="8">
        <v>13</v>
      </c>
      <c r="AC21" s="15">
        <f t="shared" si="4"/>
        <v>35.202086049543681</v>
      </c>
      <c r="AE21" s="8">
        <f t="shared" si="10"/>
        <v>9</v>
      </c>
      <c r="AF21" s="15">
        <f t="shared" si="9"/>
        <v>35.79786649599999</v>
      </c>
      <c r="AH21" s="8">
        <v>13</v>
      </c>
      <c r="AI21" s="15">
        <f t="shared" si="5"/>
        <v>2.9970091716923073</v>
      </c>
      <c r="AK21" s="8">
        <v>13</v>
      </c>
      <c r="AL21" s="15">
        <f t="shared" si="6"/>
        <v>7.2797722781538461</v>
      </c>
      <c r="AP21" s="8">
        <v>13</v>
      </c>
      <c r="AQ21" s="15">
        <f t="shared" si="8"/>
        <v>192.68241406536671</v>
      </c>
    </row>
    <row r="22" spans="5:43" x14ac:dyDescent="0.25">
      <c r="E22" s="11">
        <v>13</v>
      </c>
      <c r="F22" s="12">
        <f t="shared" si="7"/>
        <v>25.322439999999993</v>
      </c>
      <c r="I22" s="8">
        <v>15</v>
      </c>
      <c r="J22" s="15">
        <f t="shared" si="1"/>
        <v>19.571999999999999</v>
      </c>
      <c r="M22" s="8">
        <v>16</v>
      </c>
      <c r="N22" s="15">
        <f t="shared" si="0"/>
        <v>32.619999999999997</v>
      </c>
      <c r="P22" s="8">
        <v>15</v>
      </c>
      <c r="Q22" s="15">
        <f t="shared" si="2"/>
        <v>44.760939034482753</v>
      </c>
      <c r="S22" s="8">
        <v>14</v>
      </c>
      <c r="T22" s="15">
        <f t="shared" si="3"/>
        <v>0.30857142857142861</v>
      </c>
      <c r="V22" s="8">
        <v>6</v>
      </c>
      <c r="W22" s="15">
        <f t="shared" si="11"/>
        <v>3.5799252294097657</v>
      </c>
      <c r="AB22" s="8">
        <v>14</v>
      </c>
      <c r="AC22" s="15">
        <f t="shared" si="4"/>
        <v>32.687651331719131</v>
      </c>
      <c r="AE22" s="8">
        <f t="shared" si="10"/>
        <v>10</v>
      </c>
      <c r="AF22" s="15">
        <f t="shared" si="9"/>
        <v>32.218079846399988</v>
      </c>
      <c r="AH22" s="8">
        <v>14</v>
      </c>
      <c r="AI22" s="15">
        <f t="shared" si="5"/>
        <v>2.7829370879999997</v>
      </c>
      <c r="AK22" s="8">
        <v>14</v>
      </c>
      <c r="AL22" s="15">
        <f t="shared" si="6"/>
        <v>6.7597885440000001</v>
      </c>
      <c r="AP22" s="8">
        <v>14</v>
      </c>
      <c r="AQ22" s="15">
        <f t="shared" si="8"/>
        <v>189.12428520355482</v>
      </c>
    </row>
    <row r="23" spans="5:43" x14ac:dyDescent="0.25">
      <c r="E23" s="11">
        <v>14</v>
      </c>
      <c r="F23" s="12">
        <f t="shared" si="7"/>
        <v>27.270319999999995</v>
      </c>
      <c r="I23" s="8">
        <v>16</v>
      </c>
      <c r="J23" s="15">
        <f t="shared" si="1"/>
        <v>20.876799999999999</v>
      </c>
      <c r="M23" s="8">
        <v>17</v>
      </c>
      <c r="N23" s="15">
        <f t="shared" si="0"/>
        <v>34.658749999999998</v>
      </c>
      <c r="P23" s="8">
        <v>16</v>
      </c>
      <c r="Q23" s="15">
        <f t="shared" si="2"/>
        <v>41.963380344827584</v>
      </c>
      <c r="S23" s="8">
        <v>15</v>
      </c>
      <c r="T23" s="15">
        <f t="shared" si="3"/>
        <v>0.28800000000000003</v>
      </c>
      <c r="V23" s="8">
        <v>7</v>
      </c>
      <c r="W23" s="15">
        <f t="shared" si="11"/>
        <v>3.0685073394940852</v>
      </c>
      <c r="AB23" s="8">
        <v>15</v>
      </c>
      <c r="AC23" s="15">
        <f t="shared" si="4"/>
        <v>30.508474576271187</v>
      </c>
      <c r="AE23" s="8">
        <f t="shared" si="10"/>
        <v>11</v>
      </c>
      <c r="AF23" s="15">
        <f t="shared" si="9"/>
        <v>29.289163496727266</v>
      </c>
      <c r="AH23" s="8">
        <v>15</v>
      </c>
      <c r="AI23" s="15">
        <f t="shared" si="5"/>
        <v>2.5974079487999995</v>
      </c>
      <c r="AK23" s="8">
        <v>15</v>
      </c>
      <c r="AL23" s="15">
        <f t="shared" si="6"/>
        <v>6.3091359743999993</v>
      </c>
      <c r="AP23" s="8">
        <v>15</v>
      </c>
      <c r="AQ23" s="15">
        <f t="shared" si="8"/>
        <v>186.74609752331781</v>
      </c>
    </row>
    <row r="24" spans="5:43" x14ac:dyDescent="0.25">
      <c r="E24" s="11">
        <v>15</v>
      </c>
      <c r="F24" s="12">
        <f t="shared" si="7"/>
        <v>29.218199999999996</v>
      </c>
      <c r="I24" s="8">
        <v>17</v>
      </c>
      <c r="J24" s="15">
        <f t="shared" si="1"/>
        <v>22.1816</v>
      </c>
      <c r="M24" s="8">
        <v>18</v>
      </c>
      <c r="N24" s="15">
        <f t="shared" si="0"/>
        <v>36.697499999999998</v>
      </c>
      <c r="P24" s="8">
        <v>17</v>
      </c>
      <c r="Q24" s="15">
        <f t="shared" si="2"/>
        <v>39.49494620689655</v>
      </c>
      <c r="S24" s="8">
        <v>16</v>
      </c>
      <c r="T24" s="15">
        <f t="shared" si="3"/>
        <v>0.27</v>
      </c>
      <c r="V24" s="8">
        <v>8</v>
      </c>
      <c r="W24" s="15">
        <f t="shared" si="11"/>
        <v>2.6849439220573244</v>
      </c>
      <c r="AB24" s="8">
        <v>16</v>
      </c>
      <c r="AC24" s="15">
        <f t="shared" si="4"/>
        <v>28.601694915254239</v>
      </c>
      <c r="AE24" s="8">
        <f t="shared" si="10"/>
        <v>12</v>
      </c>
      <c r="AF24" s="15">
        <f t="shared" si="9"/>
        <v>26.848399871999991</v>
      </c>
      <c r="AH24" s="8">
        <v>16</v>
      </c>
      <c r="AI24" s="15">
        <f t="shared" si="5"/>
        <v>2.4350699519999996</v>
      </c>
      <c r="AK24" s="8">
        <v>16</v>
      </c>
      <c r="AL24" s="15">
        <f t="shared" si="6"/>
        <v>5.9148149759999997</v>
      </c>
      <c r="AP24" s="8">
        <v>16</v>
      </c>
      <c r="AQ24" s="15">
        <f t="shared" si="8"/>
        <v>185.32661205311047</v>
      </c>
    </row>
    <row r="25" spans="5:43" x14ac:dyDescent="0.25">
      <c r="E25" s="11">
        <v>16</v>
      </c>
      <c r="F25" s="12">
        <f t="shared" si="7"/>
        <v>31.166079999999994</v>
      </c>
      <c r="I25" s="8">
        <v>18</v>
      </c>
      <c r="J25" s="15">
        <f t="shared" si="1"/>
        <v>23.4864</v>
      </c>
      <c r="M25" s="8">
        <v>19</v>
      </c>
      <c r="N25" s="15">
        <f t="shared" si="0"/>
        <v>38.736249999999998</v>
      </c>
      <c r="P25" s="8">
        <v>18</v>
      </c>
      <c r="Q25" s="15">
        <f t="shared" si="2"/>
        <v>37.300782528735631</v>
      </c>
      <c r="S25" s="8">
        <v>17</v>
      </c>
      <c r="T25" s="15">
        <f t="shared" si="3"/>
        <v>0.25411764705882356</v>
      </c>
      <c r="V25" s="8">
        <v>9</v>
      </c>
      <c r="W25" s="15">
        <f t="shared" si="11"/>
        <v>2.3866168196065107</v>
      </c>
      <c r="AB25" s="8">
        <v>17</v>
      </c>
      <c r="AC25" s="15">
        <f t="shared" si="4"/>
        <v>26.919242273180458</v>
      </c>
      <c r="AE25" s="8">
        <f t="shared" si="10"/>
        <v>13</v>
      </c>
      <c r="AF25" s="15">
        <f t="shared" si="9"/>
        <v>24.783138343384607</v>
      </c>
      <c r="AH25" s="8">
        <v>17</v>
      </c>
      <c r="AI25" s="15">
        <f t="shared" si="5"/>
        <v>2.2918305430588233</v>
      </c>
      <c r="AK25" s="8">
        <v>17</v>
      </c>
      <c r="AL25" s="15">
        <f t="shared" si="6"/>
        <v>5.5668846832941172</v>
      </c>
      <c r="AP25" s="8">
        <v>17</v>
      </c>
      <c r="AQ25" s="15">
        <f t="shared" si="8"/>
        <v>184.69664604998633</v>
      </c>
    </row>
    <row r="26" spans="5:43" x14ac:dyDescent="0.25">
      <c r="E26" s="11">
        <v>17</v>
      </c>
      <c r="F26" s="12">
        <f t="shared" si="7"/>
        <v>33.113959999999992</v>
      </c>
      <c r="I26" s="8">
        <v>19</v>
      </c>
      <c r="J26" s="15">
        <f t="shared" si="1"/>
        <v>24.7912</v>
      </c>
      <c r="M26" s="8">
        <v>20</v>
      </c>
      <c r="N26" s="15">
        <f t="shared" si="0"/>
        <v>40.774999999999999</v>
      </c>
      <c r="P26" s="8">
        <v>19</v>
      </c>
      <c r="Q26" s="15">
        <f>$Q$5/P26</f>
        <v>35.337583448275858</v>
      </c>
      <c r="S26" s="8">
        <v>18</v>
      </c>
      <c r="T26" s="15">
        <f t="shared" si="3"/>
        <v>0.24000000000000002</v>
      </c>
      <c r="V26" s="8">
        <v>10</v>
      </c>
      <c r="W26" s="15">
        <f t="shared" si="11"/>
        <v>2.1479551376458597</v>
      </c>
      <c r="AB26" s="8">
        <v>18</v>
      </c>
      <c r="AC26" s="15">
        <f t="shared" si="4"/>
        <v>25.423728813559322</v>
      </c>
      <c r="AE26" s="8">
        <f t="shared" si="10"/>
        <v>14</v>
      </c>
      <c r="AF26" s="15">
        <f t="shared" si="9"/>
        <v>23.012914175999992</v>
      </c>
      <c r="AH26" s="8">
        <v>18</v>
      </c>
      <c r="AI26" s="15">
        <f t="shared" si="5"/>
        <v>2.1645066239999995</v>
      </c>
      <c r="AK26" s="8">
        <v>18</v>
      </c>
      <c r="AL26" s="15">
        <f t="shared" si="6"/>
        <v>5.2576133120000001</v>
      </c>
      <c r="AP26" s="8">
        <v>18</v>
      </c>
      <c r="AQ26" s="15">
        <f t="shared" si="8"/>
        <v>184.7246129360982</v>
      </c>
    </row>
    <row r="27" spans="5:43" x14ac:dyDescent="0.25">
      <c r="E27" s="11">
        <v>18</v>
      </c>
      <c r="F27" s="12">
        <f t="shared" si="7"/>
        <v>35.061839999999989</v>
      </c>
      <c r="I27" s="8">
        <v>20</v>
      </c>
      <c r="J27" s="15">
        <f t="shared" si="1"/>
        <v>26.096</v>
      </c>
      <c r="M27" s="8">
        <v>21</v>
      </c>
      <c r="N27" s="15">
        <f t="shared" si="0"/>
        <v>42.813749999999999</v>
      </c>
      <c r="P27" s="8">
        <v>20</v>
      </c>
      <c r="Q27" s="15">
        <f t="shared" ref="Q27:Q47" si="12">$Q$5/P27</f>
        <v>33.57070427586207</v>
      </c>
      <c r="S27" s="8">
        <v>19</v>
      </c>
      <c r="T27" s="15">
        <f t="shared" si="3"/>
        <v>0.22736842105263158</v>
      </c>
      <c r="V27" s="8">
        <v>11</v>
      </c>
      <c r="W27" s="15">
        <f t="shared" si="11"/>
        <v>1.9526864887689632</v>
      </c>
      <c r="AB27" s="8">
        <v>19</v>
      </c>
      <c r="AC27" s="15">
        <f t="shared" si="4"/>
        <v>24.085637823371989</v>
      </c>
      <c r="AE27" s="8">
        <f t="shared" si="10"/>
        <v>15</v>
      </c>
      <c r="AF27" s="15">
        <f t="shared" si="9"/>
        <v>21.478719897599994</v>
      </c>
      <c r="AH27" s="8">
        <v>19</v>
      </c>
      <c r="AI27" s="15">
        <f t="shared" si="5"/>
        <v>2.0505852227368417</v>
      </c>
      <c r="AK27" s="8">
        <v>19</v>
      </c>
      <c r="AL27" s="15">
        <f t="shared" si="6"/>
        <v>4.9808968218947367</v>
      </c>
      <c r="AP27" s="8">
        <v>19</v>
      </c>
      <c r="AQ27" s="15">
        <f t="shared" si="8"/>
        <v>185.30662857104036</v>
      </c>
    </row>
    <row r="28" spans="5:43" x14ac:dyDescent="0.25">
      <c r="E28" s="11">
        <v>19</v>
      </c>
      <c r="F28" s="12">
        <f t="shared" si="7"/>
        <v>37.009719999999994</v>
      </c>
      <c r="I28" s="8">
        <v>21</v>
      </c>
      <c r="J28" s="15">
        <f t="shared" si="1"/>
        <v>27.4008</v>
      </c>
      <c r="M28" s="8">
        <v>22</v>
      </c>
      <c r="N28" s="15">
        <f t="shared" si="0"/>
        <v>44.852499999999999</v>
      </c>
      <c r="P28" s="8">
        <v>21</v>
      </c>
      <c r="Q28" s="15">
        <f t="shared" si="12"/>
        <v>31.972099310344827</v>
      </c>
      <c r="S28" s="8">
        <v>20</v>
      </c>
      <c r="T28" s="15">
        <f t="shared" si="3"/>
        <v>0.21600000000000003</v>
      </c>
      <c r="V28" s="8">
        <v>12</v>
      </c>
      <c r="W28" s="15">
        <f t="shared" si="11"/>
        <v>1.7899626147048828</v>
      </c>
      <c r="AB28" s="8">
        <v>20</v>
      </c>
      <c r="AC28" s="15">
        <f t="shared" si="4"/>
        <v>22.881355932203391</v>
      </c>
      <c r="AE28" s="8">
        <f>AE27+1</f>
        <v>16</v>
      </c>
      <c r="AF28" s="15">
        <f t="shared" si="9"/>
        <v>20.136299903999994</v>
      </c>
      <c r="AH28" s="8">
        <v>20</v>
      </c>
      <c r="AI28" s="15">
        <f t="shared" si="5"/>
        <v>1.9480559615999997</v>
      </c>
      <c r="AK28" s="8">
        <v>20</v>
      </c>
      <c r="AL28" s="15">
        <f t="shared" si="6"/>
        <v>4.7318519808000001</v>
      </c>
      <c r="AP28" s="8">
        <v>20</v>
      </c>
      <c r="AQ28" s="15">
        <f t="shared" si="8"/>
        <v>186.35958564248836</v>
      </c>
    </row>
    <row r="29" spans="5:43" x14ac:dyDescent="0.25">
      <c r="E29" s="11">
        <v>20</v>
      </c>
      <c r="F29" s="12">
        <f t="shared" si="7"/>
        <v>38.957599999999992</v>
      </c>
      <c r="I29" s="8">
        <v>22</v>
      </c>
      <c r="J29" s="15">
        <f t="shared" si="1"/>
        <v>28.7056</v>
      </c>
      <c r="M29" s="8">
        <v>23</v>
      </c>
      <c r="N29" s="15">
        <f t="shared" si="0"/>
        <v>46.891249999999999</v>
      </c>
      <c r="P29" s="8">
        <v>22</v>
      </c>
      <c r="Q29" s="15">
        <f t="shared" si="12"/>
        <v>30.518822068965516</v>
      </c>
      <c r="S29" s="8">
        <v>21</v>
      </c>
      <c r="T29" s="15">
        <f t="shared" si="3"/>
        <v>0.20571428571428574</v>
      </c>
      <c r="V29" s="8">
        <v>13</v>
      </c>
      <c r="W29" s="15">
        <f t="shared" si="11"/>
        <v>1.6522731828045072</v>
      </c>
      <c r="AB29" s="8">
        <v>21</v>
      </c>
      <c r="AC29" s="15">
        <f t="shared" si="4"/>
        <v>21.791767554479421</v>
      </c>
      <c r="AE29" s="8">
        <f t="shared" si="10"/>
        <v>17</v>
      </c>
      <c r="AF29" s="15">
        <f t="shared" si="9"/>
        <v>18.951811674352935</v>
      </c>
      <c r="AH29" s="8">
        <v>21</v>
      </c>
      <c r="AI29" s="15">
        <f t="shared" si="5"/>
        <v>1.8552913919999998</v>
      </c>
      <c r="AK29" s="8">
        <v>21</v>
      </c>
      <c r="AL29" s="15">
        <f t="shared" si="6"/>
        <v>4.5065256959999997</v>
      </c>
      <c r="AP29" s="8">
        <v>21</v>
      </c>
      <c r="AQ29" s="15">
        <f t="shared" si="8"/>
        <v>187.81620680236986</v>
      </c>
    </row>
    <row r="30" spans="5:43" x14ac:dyDescent="0.25">
      <c r="E30" s="11">
        <v>21</v>
      </c>
      <c r="F30" s="12">
        <f t="shared" si="7"/>
        <v>40.90547999999999</v>
      </c>
      <c r="I30" s="8">
        <v>23</v>
      </c>
      <c r="J30" s="15">
        <f t="shared" si="1"/>
        <v>30.010400000000001</v>
      </c>
      <c r="M30" s="8">
        <v>24</v>
      </c>
      <c r="N30" s="15">
        <f t="shared" si="0"/>
        <v>48.929999999999993</v>
      </c>
      <c r="P30" s="8">
        <v>23</v>
      </c>
      <c r="Q30" s="15">
        <f t="shared" si="12"/>
        <v>29.19191676161919</v>
      </c>
      <c r="S30" s="8">
        <v>22</v>
      </c>
      <c r="T30" s="15">
        <f t="shared" si="3"/>
        <v>0.19636363636363638</v>
      </c>
      <c r="V30" s="8">
        <v>14</v>
      </c>
      <c r="W30" s="15">
        <f t="shared" si="11"/>
        <v>1.5342536697470426</v>
      </c>
      <c r="AB30" s="8">
        <v>22</v>
      </c>
      <c r="AC30" s="15">
        <f t="shared" si="4"/>
        <v>20.801232665639446</v>
      </c>
      <c r="AE30" s="8">
        <f t="shared" si="10"/>
        <v>18</v>
      </c>
      <c r="AF30" s="15">
        <f t="shared" si="9"/>
        <v>17.898933247999995</v>
      </c>
      <c r="AH30" s="8">
        <v>22</v>
      </c>
      <c r="AI30" s="15">
        <f t="shared" si="5"/>
        <v>1.7709599650909089</v>
      </c>
      <c r="AK30" s="8">
        <v>22</v>
      </c>
      <c r="AL30" s="15">
        <f t="shared" si="6"/>
        <v>4.3016836189090908</v>
      </c>
      <c r="AP30" s="8">
        <v>22</v>
      </c>
      <c r="AQ30" s="15">
        <f t="shared" si="8"/>
        <v>189.62144694771669</v>
      </c>
    </row>
    <row r="31" spans="5:43" x14ac:dyDescent="0.25">
      <c r="E31" s="11">
        <v>22</v>
      </c>
      <c r="F31" s="12">
        <f t="shared" si="7"/>
        <v>42.853359999999995</v>
      </c>
      <c r="I31" s="8">
        <v>24</v>
      </c>
      <c r="J31" s="15">
        <f t="shared" si="1"/>
        <v>31.315199999999997</v>
      </c>
      <c r="M31" s="8">
        <v>25</v>
      </c>
      <c r="N31" s="15">
        <f t="shared" si="0"/>
        <v>50.968749999999993</v>
      </c>
      <c r="P31" s="8">
        <v>24</v>
      </c>
      <c r="Q31" s="15">
        <f t="shared" si="12"/>
        <v>27.975586896551722</v>
      </c>
      <c r="S31" s="8">
        <v>23</v>
      </c>
      <c r="T31" s="15">
        <f t="shared" si="3"/>
        <v>0.18782608695652175</v>
      </c>
      <c r="V31" s="8">
        <v>15</v>
      </c>
      <c r="W31" s="15">
        <f t="shared" si="11"/>
        <v>1.4319700917639062</v>
      </c>
      <c r="AB31" s="8">
        <v>23</v>
      </c>
      <c r="AC31" s="15">
        <f t="shared" si="4"/>
        <v>19.896831245394253</v>
      </c>
      <c r="AE31" s="8">
        <f>AE30+1</f>
        <v>19</v>
      </c>
      <c r="AF31" s="15">
        <f t="shared" si="9"/>
        <v>16.956884129684205</v>
      </c>
      <c r="AH31" s="8">
        <v>23</v>
      </c>
      <c r="AI31" s="15">
        <f t="shared" si="5"/>
        <v>1.6939617057391303</v>
      </c>
      <c r="AK31" s="8">
        <v>23</v>
      </c>
      <c r="AL31" s="15">
        <f t="shared" si="6"/>
        <v>4.1146538963478259</v>
      </c>
      <c r="AP31" s="8">
        <v>23</v>
      </c>
      <c r="AQ31" s="15">
        <f t="shared" si="8"/>
        <v>191.72983403694641</v>
      </c>
    </row>
    <row r="32" spans="5:43" x14ac:dyDescent="0.25">
      <c r="E32" s="11">
        <v>23</v>
      </c>
      <c r="F32" s="12">
        <f t="shared" si="7"/>
        <v>44.801239999999993</v>
      </c>
      <c r="I32" s="8">
        <v>25</v>
      </c>
      <c r="J32" s="15">
        <f t="shared" si="1"/>
        <v>32.619999999999997</v>
      </c>
      <c r="M32" s="8">
        <v>26</v>
      </c>
      <c r="N32" s="15">
        <f t="shared" si="0"/>
        <v>53.007499999999993</v>
      </c>
      <c r="P32" s="8">
        <v>25</v>
      </c>
      <c r="Q32" s="15">
        <f t="shared" si="12"/>
        <v>26.856563420689653</v>
      </c>
      <c r="S32" s="8">
        <v>24</v>
      </c>
      <c r="T32" s="15">
        <f t="shared" si="3"/>
        <v>0.18000000000000002</v>
      </c>
      <c r="V32" s="8">
        <v>16</v>
      </c>
      <c r="W32" s="15">
        <f t="shared" si="11"/>
        <v>1.3424719610286622</v>
      </c>
      <c r="AB32" s="8">
        <v>24</v>
      </c>
      <c r="AC32" s="15">
        <f t="shared" si="4"/>
        <v>19.067796610169491</v>
      </c>
      <c r="AE32" s="8">
        <f t="shared" si="10"/>
        <v>20</v>
      </c>
      <c r="AF32" s="15">
        <f t="shared" si="9"/>
        <v>16.109039923199994</v>
      </c>
      <c r="AH32" s="8">
        <v>24</v>
      </c>
      <c r="AI32" s="15">
        <f t="shared" si="5"/>
        <v>1.6233799679999998</v>
      </c>
      <c r="AK32" s="8">
        <v>24</v>
      </c>
      <c r="AL32" s="15">
        <f t="shared" si="6"/>
        <v>3.9432099839999997</v>
      </c>
      <c r="AP32" s="8">
        <v>24</v>
      </c>
      <c r="AQ32" s="15">
        <f t="shared" si="8"/>
        <v>194.10347470207364</v>
      </c>
    </row>
    <row r="33" spans="5:43" x14ac:dyDescent="0.25">
      <c r="E33" s="11">
        <v>24</v>
      </c>
      <c r="F33" s="12">
        <f t="shared" si="7"/>
        <v>46.749119999999991</v>
      </c>
      <c r="I33" s="8">
        <v>26</v>
      </c>
      <c r="J33" s="15">
        <f t="shared" si="1"/>
        <v>33.924799999999998</v>
      </c>
      <c r="M33" s="8">
        <v>27</v>
      </c>
      <c r="N33" s="15">
        <f t="shared" si="0"/>
        <v>55.046249999999993</v>
      </c>
      <c r="P33" s="8">
        <v>26</v>
      </c>
      <c r="Q33" s="15">
        <f t="shared" si="12"/>
        <v>25.82361867374005</v>
      </c>
      <c r="S33" s="8">
        <v>25</v>
      </c>
      <c r="T33" s="15">
        <f t="shared" si="3"/>
        <v>0.17280000000000001</v>
      </c>
      <c r="V33" s="8">
        <v>17</v>
      </c>
      <c r="W33" s="15">
        <f t="shared" si="11"/>
        <v>1.2635030221446233</v>
      </c>
      <c r="AB33" s="8">
        <v>25</v>
      </c>
      <c r="AC33" s="15">
        <f t="shared" si="4"/>
        <v>18.305084745762713</v>
      </c>
      <c r="AE33" s="8">
        <f t="shared" si="10"/>
        <v>21</v>
      </c>
      <c r="AF33" s="15">
        <f t="shared" si="9"/>
        <v>15.341942783999995</v>
      </c>
      <c r="AH33" s="8">
        <v>25</v>
      </c>
      <c r="AI33" s="15">
        <f t="shared" si="5"/>
        <v>1.5584447692799999</v>
      </c>
      <c r="AK33" s="8">
        <v>25</v>
      </c>
      <c r="AL33" s="15">
        <f t="shared" si="6"/>
        <v>3.7854815846399998</v>
      </c>
      <c r="AP33" s="8">
        <v>25</v>
      </c>
      <c r="AQ33" s="15">
        <f t="shared" si="8"/>
        <v>196.71053851399066</v>
      </c>
    </row>
    <row r="34" spans="5:43" x14ac:dyDescent="0.25">
      <c r="E34" s="11">
        <v>25</v>
      </c>
      <c r="F34" s="12">
        <f t="shared" si="7"/>
        <v>48.696999999999989</v>
      </c>
      <c r="I34" s="8">
        <v>27</v>
      </c>
      <c r="J34" s="15">
        <f t="shared" si="1"/>
        <v>35.229599999999998</v>
      </c>
      <c r="M34" s="8">
        <v>28</v>
      </c>
      <c r="N34" s="15">
        <f t="shared" si="0"/>
        <v>57.084999999999994</v>
      </c>
      <c r="P34" s="8">
        <v>27</v>
      </c>
      <c r="Q34" s="15">
        <f t="shared" si="12"/>
        <v>24.86718835249042</v>
      </c>
      <c r="S34" s="8">
        <v>26</v>
      </c>
      <c r="T34" s="15">
        <f t="shared" si="3"/>
        <v>0.16615384615384615</v>
      </c>
      <c r="V34" s="8">
        <v>18</v>
      </c>
      <c r="W34" s="15">
        <f t="shared" si="11"/>
        <v>1.1933084098032554</v>
      </c>
      <c r="AB34" s="8">
        <v>26</v>
      </c>
      <c r="AC34" s="15">
        <f t="shared" si="4"/>
        <v>17.60104302477184</v>
      </c>
      <c r="AE34" s="8">
        <f t="shared" si="10"/>
        <v>22</v>
      </c>
      <c r="AF34" s="15">
        <f t="shared" si="9"/>
        <v>14.644581748363633</v>
      </c>
      <c r="AH34" s="8">
        <v>26</v>
      </c>
      <c r="AI34" s="15">
        <f t="shared" si="5"/>
        <v>1.4985045858461536</v>
      </c>
      <c r="AK34" s="8">
        <v>26</v>
      </c>
      <c r="AL34" s="15">
        <f t="shared" si="6"/>
        <v>3.639886139076923</v>
      </c>
      <c r="AP34" s="8">
        <v>26</v>
      </c>
      <c r="AQ34" s="15">
        <f t="shared" si="8"/>
        <v>199.52409203268334</v>
      </c>
    </row>
    <row r="35" spans="5:43" x14ac:dyDescent="0.25">
      <c r="E35" s="11">
        <v>26</v>
      </c>
      <c r="F35" s="12">
        <f t="shared" si="7"/>
        <v>50.644879999999986</v>
      </c>
      <c r="I35" s="8">
        <v>28</v>
      </c>
      <c r="J35" s="15">
        <f t="shared" si="1"/>
        <v>36.534399999999998</v>
      </c>
      <c r="M35" s="8">
        <v>29</v>
      </c>
      <c r="N35" s="15">
        <f t="shared" si="0"/>
        <v>59.123749999999994</v>
      </c>
      <c r="P35" s="8">
        <v>28</v>
      </c>
      <c r="Q35" s="15">
        <f t="shared" si="12"/>
        <v>23.97907448275862</v>
      </c>
      <c r="S35" s="8">
        <v>27</v>
      </c>
      <c r="T35" s="15">
        <f t="shared" si="3"/>
        <v>0.16</v>
      </c>
      <c r="V35" s="8">
        <v>19</v>
      </c>
      <c r="W35" s="15">
        <f>$W$14/V35</f>
        <v>1.1305027040241367</v>
      </c>
      <c r="AB35" s="8">
        <v>27</v>
      </c>
      <c r="AC35" s="15">
        <f t="shared" si="4"/>
        <v>16.949152542372882</v>
      </c>
      <c r="AE35" s="8">
        <f t="shared" si="10"/>
        <v>23</v>
      </c>
      <c r="AF35" s="15">
        <f t="shared" si="9"/>
        <v>14.007860802782604</v>
      </c>
      <c r="AH35" s="8">
        <v>27</v>
      </c>
      <c r="AI35" s="15">
        <f t="shared" si="5"/>
        <v>1.4430044159999997</v>
      </c>
      <c r="AK35" s="8">
        <v>27</v>
      </c>
      <c r="AL35" s="15">
        <f t="shared" si="6"/>
        <v>3.505075541333333</v>
      </c>
      <c r="AP35" s="8">
        <v>27</v>
      </c>
      <c r="AQ35" s="15">
        <f t="shared" si="8"/>
        <v>202.52119195739877</v>
      </c>
    </row>
    <row r="36" spans="5:43" x14ac:dyDescent="0.25">
      <c r="E36" s="11">
        <v>27</v>
      </c>
      <c r="F36" s="12">
        <f t="shared" si="7"/>
        <v>52.592759999999991</v>
      </c>
      <c r="I36" s="8">
        <v>29</v>
      </c>
      <c r="J36" s="15">
        <f t="shared" si="1"/>
        <v>37.839199999999998</v>
      </c>
      <c r="M36" s="8">
        <v>30</v>
      </c>
      <c r="N36" s="15">
        <f t="shared" si="0"/>
        <v>61.162499999999994</v>
      </c>
      <c r="P36" s="8">
        <v>29</v>
      </c>
      <c r="Q36" s="15">
        <f t="shared" si="12"/>
        <v>23.152209845422114</v>
      </c>
      <c r="S36" s="8">
        <v>28</v>
      </c>
      <c r="T36" s="15">
        <f t="shared" si="3"/>
        <v>0.1542857142857143</v>
      </c>
      <c r="V36" s="8">
        <v>20</v>
      </c>
      <c r="W36" s="15">
        <f t="shared" ref="W36:W56" si="13">$W$14/V36</f>
        <v>1.0739775688229298</v>
      </c>
      <c r="AB36" s="8">
        <v>28</v>
      </c>
      <c r="AC36" s="15">
        <f t="shared" si="4"/>
        <v>16.343825665859566</v>
      </c>
      <c r="AE36" s="8">
        <f t="shared" si="10"/>
        <v>24</v>
      </c>
      <c r="AF36" s="15">
        <f t="shared" si="9"/>
        <v>13.424199935999996</v>
      </c>
      <c r="AH36" s="8">
        <v>28</v>
      </c>
      <c r="AI36" s="15">
        <f t="shared" si="5"/>
        <v>1.3914685439999999</v>
      </c>
      <c r="AK36" s="8">
        <v>28</v>
      </c>
      <c r="AL36" s="15">
        <f t="shared" si="6"/>
        <v>3.379894272</v>
      </c>
      <c r="AP36" s="8">
        <v>28</v>
      </c>
      <c r="AQ36" s="15">
        <f t="shared" si="8"/>
        <v>205.68217260177738</v>
      </c>
    </row>
    <row r="37" spans="5:43" x14ac:dyDescent="0.25">
      <c r="E37" s="11">
        <v>28</v>
      </c>
      <c r="F37" s="12">
        <f t="shared" si="7"/>
        <v>54.540639999999989</v>
      </c>
      <c r="I37" s="8">
        <v>30</v>
      </c>
      <c r="J37" s="15">
        <f t="shared" si="1"/>
        <v>39.143999999999998</v>
      </c>
      <c r="M37" s="8">
        <v>31</v>
      </c>
      <c r="N37" s="15">
        <f t="shared" si="0"/>
        <v>63.201249999999995</v>
      </c>
      <c r="P37" s="8">
        <v>30</v>
      </c>
      <c r="Q37" s="15">
        <f t="shared" si="12"/>
        <v>22.380469517241377</v>
      </c>
      <c r="S37" s="8">
        <v>29</v>
      </c>
      <c r="T37" s="15">
        <f t="shared" si="3"/>
        <v>0.14896551724137932</v>
      </c>
      <c r="V37" s="8">
        <v>21</v>
      </c>
      <c r="W37" s="15">
        <f t="shared" si="13"/>
        <v>1.0228357798313616</v>
      </c>
      <c r="AB37" s="8">
        <v>29</v>
      </c>
      <c r="AC37" s="15">
        <f t="shared" si="4"/>
        <v>15.780245470485097</v>
      </c>
      <c r="AE37" s="8">
        <f t="shared" si="10"/>
        <v>25</v>
      </c>
      <c r="AF37" s="15">
        <f t="shared" si="9"/>
        <v>12.887231938559996</v>
      </c>
      <c r="AH37" s="8">
        <v>29</v>
      </c>
      <c r="AI37" s="15">
        <f t="shared" si="5"/>
        <v>1.3434868700689653</v>
      </c>
      <c r="AK37" s="8">
        <v>29</v>
      </c>
      <c r="AL37" s="15">
        <f t="shared" si="6"/>
        <v>3.2633461936551722</v>
      </c>
      <c r="AP37" s="8">
        <v>29</v>
      </c>
      <c r="AQ37" s="15">
        <f t="shared" si="8"/>
        <v>208.99008078792298</v>
      </c>
    </row>
    <row r="38" spans="5:43" x14ac:dyDescent="0.25">
      <c r="E38" s="11">
        <v>29</v>
      </c>
      <c r="F38" s="12">
        <f t="shared" si="7"/>
        <v>56.488519999999987</v>
      </c>
      <c r="I38" s="8">
        <v>31</v>
      </c>
      <c r="J38" s="15">
        <f t="shared" si="1"/>
        <v>40.448799999999999</v>
      </c>
      <c r="M38" s="8">
        <v>32</v>
      </c>
      <c r="N38" s="15">
        <f t="shared" si="0"/>
        <v>65.239999999999995</v>
      </c>
      <c r="P38" s="8">
        <v>31</v>
      </c>
      <c r="Q38" s="15">
        <f t="shared" si="12"/>
        <v>21.658518887652946</v>
      </c>
      <c r="S38" s="8">
        <v>30</v>
      </c>
      <c r="T38" s="15">
        <f t="shared" si="3"/>
        <v>0.14400000000000002</v>
      </c>
      <c r="V38" s="8">
        <v>22</v>
      </c>
      <c r="W38" s="15">
        <f t="shared" si="13"/>
        <v>0.97634324438448161</v>
      </c>
      <c r="AB38" s="8">
        <v>30</v>
      </c>
      <c r="AC38" s="15">
        <f t="shared" si="4"/>
        <v>15.254237288135593</v>
      </c>
      <c r="AE38" s="8">
        <f t="shared" si="10"/>
        <v>26</v>
      </c>
      <c r="AF38" s="15">
        <f t="shared" si="9"/>
        <v>12.391569171692304</v>
      </c>
      <c r="AH38" s="8">
        <v>30</v>
      </c>
      <c r="AI38" s="15">
        <f t="shared" si="5"/>
        <v>1.2987039743999997</v>
      </c>
      <c r="AK38" s="8">
        <v>30</v>
      </c>
      <c r="AL38" s="15">
        <f t="shared" si="6"/>
        <v>3.1545679871999996</v>
      </c>
      <c r="AP38" s="8">
        <v>30</v>
      </c>
      <c r="AQ38" s="15">
        <f t="shared" si="8"/>
        <v>212.43022376165894</v>
      </c>
    </row>
    <row r="39" spans="5:43" x14ac:dyDescent="0.25">
      <c r="E39" s="11">
        <v>30</v>
      </c>
      <c r="F39" s="12">
        <f t="shared" si="7"/>
        <v>58.436399999999992</v>
      </c>
      <c r="I39" s="8">
        <v>32</v>
      </c>
      <c r="J39" s="15">
        <f t="shared" si="1"/>
        <v>41.753599999999999</v>
      </c>
      <c r="M39" s="8">
        <v>33</v>
      </c>
      <c r="N39" s="15">
        <f t="shared" si="0"/>
        <v>67.278749999999988</v>
      </c>
      <c r="P39" s="8">
        <v>32</v>
      </c>
      <c r="Q39" s="15">
        <f t="shared" si="12"/>
        <v>20.981690172413792</v>
      </c>
      <c r="S39" s="8">
        <v>31</v>
      </c>
      <c r="T39" s="15">
        <f t="shared" si="3"/>
        <v>0.13935483870967744</v>
      </c>
      <c r="V39" s="8">
        <v>23</v>
      </c>
      <c r="W39" s="15">
        <f t="shared" si="13"/>
        <v>0.93389353810689546</v>
      </c>
      <c r="AB39" s="8">
        <v>31</v>
      </c>
      <c r="AC39" s="15">
        <f t="shared" si="4"/>
        <v>14.762165117550575</v>
      </c>
      <c r="AE39" s="8">
        <f>AE38+1</f>
        <v>27</v>
      </c>
      <c r="AF39" s="15">
        <f t="shared" si="9"/>
        <v>11.93262216533333</v>
      </c>
      <c r="AH39" s="8">
        <v>31</v>
      </c>
      <c r="AI39" s="15">
        <f t="shared" si="5"/>
        <v>1.2568102978064515</v>
      </c>
      <c r="AK39" s="8">
        <v>31</v>
      </c>
      <c r="AL39" s="15">
        <f t="shared" si="6"/>
        <v>3.0528077295483871</v>
      </c>
      <c r="AP39" s="8">
        <v>31</v>
      </c>
      <c r="AQ39" s="15">
        <f t="shared" si="8"/>
        <v>215.989804608057</v>
      </c>
    </row>
    <row r="40" spans="5:43" x14ac:dyDescent="0.25">
      <c r="E40" s="11">
        <v>31</v>
      </c>
      <c r="F40" s="12">
        <f t="shared" si="7"/>
        <v>60.38427999999999</v>
      </c>
      <c r="I40" s="8">
        <v>33</v>
      </c>
      <c r="J40" s="15">
        <f t="shared" si="1"/>
        <v>43.058399999999999</v>
      </c>
      <c r="M40" s="8">
        <v>34</v>
      </c>
      <c r="N40" s="15">
        <f t="shared" si="0"/>
        <v>69.317499999999995</v>
      </c>
      <c r="P40" s="8">
        <v>33</v>
      </c>
      <c r="Q40" s="15">
        <f t="shared" si="12"/>
        <v>20.345881379310345</v>
      </c>
      <c r="S40" s="8">
        <v>32</v>
      </c>
      <c r="T40" s="15">
        <f t="shared" si="3"/>
        <v>0.13500000000000001</v>
      </c>
      <c r="V40" s="8">
        <v>24</v>
      </c>
      <c r="W40" s="15">
        <f t="shared" si="13"/>
        <v>0.89498130735244141</v>
      </c>
      <c r="AB40" s="8">
        <v>32</v>
      </c>
      <c r="AC40" s="15">
        <f t="shared" si="4"/>
        <v>14.300847457627119</v>
      </c>
      <c r="AE40" s="8">
        <f t="shared" si="10"/>
        <v>28</v>
      </c>
      <c r="AF40" s="15">
        <f t="shared" si="9"/>
        <v>11.506457087999996</v>
      </c>
      <c r="AH40" s="8">
        <v>32</v>
      </c>
      <c r="AI40" s="15">
        <f t="shared" si="5"/>
        <v>1.2175349759999998</v>
      </c>
      <c r="AK40" s="8">
        <v>32</v>
      </c>
      <c r="AL40" s="15">
        <f t="shared" si="6"/>
        <v>2.9574074879999999</v>
      </c>
      <c r="AP40" s="8">
        <v>32</v>
      </c>
      <c r="AQ40" s="15">
        <f t="shared" si="8"/>
        <v>219.65762602655522</v>
      </c>
    </row>
    <row r="41" spans="5:43" x14ac:dyDescent="0.25">
      <c r="E41" s="11">
        <v>32</v>
      </c>
      <c r="F41" s="12">
        <f t="shared" si="7"/>
        <v>62.332159999999988</v>
      </c>
      <c r="I41" s="8">
        <v>34</v>
      </c>
      <c r="J41" s="15">
        <f t="shared" si="1"/>
        <v>44.363199999999999</v>
      </c>
      <c r="M41" s="8">
        <v>35</v>
      </c>
      <c r="N41" s="15">
        <f t="shared" si="0"/>
        <v>71.356249999999989</v>
      </c>
      <c r="P41" s="8">
        <v>34</v>
      </c>
      <c r="Q41" s="15">
        <f t="shared" si="12"/>
        <v>19.747473103448275</v>
      </c>
      <c r="S41" s="8">
        <v>33</v>
      </c>
      <c r="T41" s="15">
        <f t="shared" si="3"/>
        <v>0.13090909090909092</v>
      </c>
      <c r="V41" s="8">
        <v>25</v>
      </c>
      <c r="W41" s="15">
        <f t="shared" si="13"/>
        <v>0.85918205505834377</v>
      </c>
      <c r="AB41" s="8">
        <v>33</v>
      </c>
      <c r="AC41" s="15">
        <f t="shared" si="4"/>
        <v>13.867488443759632</v>
      </c>
      <c r="AE41" s="8">
        <f t="shared" si="10"/>
        <v>29</v>
      </c>
      <c r="AF41" s="15">
        <f t="shared" si="9"/>
        <v>11.109682705655169</v>
      </c>
      <c r="AH41" s="8">
        <v>33</v>
      </c>
      <c r="AI41" s="15">
        <f t="shared" si="5"/>
        <v>1.1806399767272726</v>
      </c>
      <c r="AK41" s="8">
        <v>33</v>
      </c>
      <c r="AL41" s="15">
        <f t="shared" si="6"/>
        <v>2.8677890792727272</v>
      </c>
      <c r="AP41" s="8">
        <v>33</v>
      </c>
      <c r="AQ41" s="15">
        <f t="shared" si="8"/>
        <v>223.42384796514449</v>
      </c>
    </row>
    <row r="42" spans="5:43" x14ac:dyDescent="0.25">
      <c r="E42" s="11">
        <v>33</v>
      </c>
      <c r="F42" s="12">
        <f t="shared" si="7"/>
        <v>64.280039999999985</v>
      </c>
      <c r="I42" s="8">
        <v>35</v>
      </c>
      <c r="J42" s="15">
        <f t="shared" si="1"/>
        <v>45.667999999999999</v>
      </c>
      <c r="M42" s="8">
        <v>36</v>
      </c>
      <c r="N42" s="15">
        <f t="shared" si="0"/>
        <v>73.394999999999996</v>
      </c>
      <c r="P42" s="8">
        <v>35</v>
      </c>
      <c r="Q42" s="15">
        <f t="shared" si="12"/>
        <v>19.183259586206894</v>
      </c>
      <c r="S42" s="8">
        <v>34</v>
      </c>
      <c r="T42" s="15">
        <f t="shared" si="3"/>
        <v>0.12705882352941178</v>
      </c>
      <c r="V42" s="8">
        <v>26</v>
      </c>
      <c r="W42" s="15">
        <f t="shared" si="13"/>
        <v>0.8261365914022536</v>
      </c>
      <c r="AB42" s="8">
        <v>34</v>
      </c>
      <c r="AC42" s="15">
        <f t="shared" si="4"/>
        <v>13.459621136590229</v>
      </c>
      <c r="AE42" s="8">
        <f t="shared" si="10"/>
        <v>30</v>
      </c>
      <c r="AF42" s="15">
        <f t="shared" si="9"/>
        <v>10.739359948799997</v>
      </c>
      <c r="AH42" s="8">
        <v>34</v>
      </c>
      <c r="AI42" s="15">
        <f t="shared" si="5"/>
        <v>1.1459152715294116</v>
      </c>
      <c r="AK42" s="8">
        <v>34</v>
      </c>
      <c r="AL42" s="15">
        <f t="shared" si="6"/>
        <v>2.7834423416470586</v>
      </c>
      <c r="AP42" s="8">
        <v>34</v>
      </c>
      <c r="AQ42" s="15">
        <f t="shared" si="8"/>
        <v>227.27978802499314</v>
      </c>
    </row>
    <row r="43" spans="5:43" x14ac:dyDescent="0.25">
      <c r="E43" s="11">
        <v>34</v>
      </c>
      <c r="F43" s="12">
        <f t="shared" si="7"/>
        <v>66.227919999999983</v>
      </c>
      <c r="I43" s="8">
        <v>36</v>
      </c>
      <c r="J43" s="15">
        <f t="shared" si="1"/>
        <v>46.972799999999999</v>
      </c>
      <c r="M43" s="8">
        <v>37</v>
      </c>
      <c r="N43" s="15">
        <f t="shared" si="0"/>
        <v>75.433749999999989</v>
      </c>
      <c r="P43" s="8">
        <v>36</v>
      </c>
      <c r="Q43" s="15">
        <f t="shared" si="12"/>
        <v>18.650391264367816</v>
      </c>
      <c r="S43" s="8">
        <v>35</v>
      </c>
      <c r="T43" s="15">
        <f t="shared" si="3"/>
        <v>0.12342857142857144</v>
      </c>
      <c r="V43" s="8">
        <v>27</v>
      </c>
      <c r="W43" s="15">
        <f t="shared" si="13"/>
        <v>0.79553893986883684</v>
      </c>
      <c r="AB43" s="8">
        <v>35</v>
      </c>
      <c r="AC43" s="15">
        <f t="shared" si="4"/>
        <v>13.075060532687653</v>
      </c>
      <c r="AE43" s="8">
        <f t="shared" si="10"/>
        <v>31</v>
      </c>
      <c r="AF43" s="15">
        <f t="shared" si="9"/>
        <v>10.392928982709675</v>
      </c>
      <c r="AH43" s="8">
        <v>35</v>
      </c>
      <c r="AI43" s="15">
        <f t="shared" si="5"/>
        <v>1.1131748351999999</v>
      </c>
      <c r="AK43" s="8">
        <v>35</v>
      </c>
      <c r="AL43" s="15">
        <f t="shared" si="6"/>
        <v>2.7039154175999998</v>
      </c>
      <c r="AP43" s="8">
        <v>35</v>
      </c>
      <c r="AQ43" s="15">
        <f t="shared" si="8"/>
        <v>231.2177560814219</v>
      </c>
    </row>
    <row r="44" spans="5:43" x14ac:dyDescent="0.25">
      <c r="E44" s="11">
        <v>35</v>
      </c>
      <c r="F44" s="12">
        <f t="shared" si="7"/>
        <v>68.175799999999981</v>
      </c>
      <c r="I44" s="8">
        <v>37</v>
      </c>
      <c r="J44" s="15">
        <f t="shared" si="1"/>
        <v>48.2776</v>
      </c>
      <c r="M44" s="8">
        <v>38</v>
      </c>
      <c r="N44" s="15">
        <f t="shared" si="0"/>
        <v>77.472499999999997</v>
      </c>
      <c r="P44" s="8">
        <v>37</v>
      </c>
      <c r="Q44" s="15">
        <f t="shared" si="12"/>
        <v>18.146326635601117</v>
      </c>
      <c r="S44" s="8">
        <v>36</v>
      </c>
      <c r="T44" s="15">
        <f t="shared" si="3"/>
        <v>0.12000000000000001</v>
      </c>
      <c r="V44" s="8">
        <v>28</v>
      </c>
      <c r="W44" s="15">
        <f t="shared" si="13"/>
        <v>0.76712683487352129</v>
      </c>
      <c r="AB44" s="8">
        <v>36</v>
      </c>
      <c r="AC44" s="15">
        <f t="shared" si="4"/>
        <v>12.711864406779661</v>
      </c>
      <c r="AE44" s="8">
        <f t="shared" si="10"/>
        <v>32</v>
      </c>
      <c r="AF44" s="15">
        <f t="shared" si="9"/>
        <v>10.068149951999997</v>
      </c>
      <c r="AH44" s="8">
        <v>36</v>
      </c>
      <c r="AI44" s="15">
        <f t="shared" si="5"/>
        <v>1.0822533119999997</v>
      </c>
      <c r="AK44" s="8">
        <v>36</v>
      </c>
      <c r="AL44" s="15">
        <f t="shared" si="6"/>
        <v>2.6288066560000001</v>
      </c>
      <c r="AP44" s="8">
        <v>36</v>
      </c>
      <c r="AQ44" s="15">
        <f t="shared" si="8"/>
        <v>235.23091646804906</v>
      </c>
    </row>
    <row r="45" spans="5:43" x14ac:dyDescent="0.25">
      <c r="E45" s="11">
        <v>36</v>
      </c>
      <c r="F45" s="12">
        <f t="shared" si="7"/>
        <v>70.123679999999979</v>
      </c>
      <c r="I45" s="8">
        <v>38</v>
      </c>
      <c r="J45" s="15">
        <f t="shared" si="1"/>
        <v>49.5824</v>
      </c>
      <c r="M45" s="8">
        <v>39</v>
      </c>
      <c r="N45" s="15">
        <f t="shared" si="0"/>
        <v>79.51124999999999</v>
      </c>
      <c r="P45" s="8">
        <v>38</v>
      </c>
      <c r="Q45" s="15">
        <f t="shared" si="12"/>
        <v>17.668791724137929</v>
      </c>
      <c r="S45" s="8">
        <v>37</v>
      </c>
      <c r="T45" s="15">
        <f t="shared" si="3"/>
        <v>0.11675675675675676</v>
      </c>
      <c r="V45" s="8">
        <v>29</v>
      </c>
      <c r="W45" s="15">
        <f t="shared" si="13"/>
        <v>0.74067418539512397</v>
      </c>
      <c r="AB45" s="8">
        <v>37</v>
      </c>
      <c r="AC45" s="15">
        <f t="shared" si="4"/>
        <v>12.368300503893725</v>
      </c>
      <c r="AE45" s="8">
        <f t="shared" si="10"/>
        <v>33</v>
      </c>
      <c r="AF45" s="15">
        <f t="shared" si="9"/>
        <v>9.7630544989090886</v>
      </c>
      <c r="AH45" s="8">
        <v>37</v>
      </c>
      <c r="AI45" s="15">
        <f t="shared" si="5"/>
        <v>1.0530032224864863</v>
      </c>
      <c r="AK45" s="8">
        <v>37</v>
      </c>
      <c r="AL45" s="15">
        <f t="shared" si="6"/>
        <v>2.5577578274594592</v>
      </c>
      <c r="AP45" s="8">
        <v>37</v>
      </c>
      <c r="AQ45" s="15">
        <f t="shared" si="8"/>
        <v>239.31317250945312</v>
      </c>
    </row>
    <row r="46" spans="5:43" x14ac:dyDescent="0.25">
      <c r="E46" s="11">
        <v>37</v>
      </c>
      <c r="F46" s="12">
        <f t="shared" si="7"/>
        <v>72.071559999999991</v>
      </c>
      <c r="I46" s="8">
        <v>39</v>
      </c>
      <c r="J46" s="15">
        <f t="shared" si="1"/>
        <v>50.8872</v>
      </c>
      <c r="M46" s="8">
        <v>40</v>
      </c>
      <c r="N46" s="15">
        <f t="shared" si="0"/>
        <v>81.55</v>
      </c>
      <c r="P46" s="8">
        <v>39</v>
      </c>
      <c r="Q46" s="15">
        <f t="shared" si="12"/>
        <v>17.215745782493368</v>
      </c>
      <c r="S46" s="8">
        <v>38</v>
      </c>
      <c r="T46" s="15">
        <f t="shared" si="3"/>
        <v>0.11368421052631579</v>
      </c>
      <c r="V46" s="8">
        <v>30</v>
      </c>
      <c r="W46" s="15">
        <f t="shared" si="13"/>
        <v>0.71598504588195311</v>
      </c>
      <c r="AB46" s="8">
        <v>38</v>
      </c>
      <c r="AC46" s="15">
        <f t="shared" si="4"/>
        <v>12.042818911685995</v>
      </c>
      <c r="AE46" s="8">
        <f t="shared" si="10"/>
        <v>34</v>
      </c>
      <c r="AF46" s="15">
        <f t="shared" si="9"/>
        <v>9.4759058371764677</v>
      </c>
      <c r="AH46" s="8">
        <v>38</v>
      </c>
      <c r="AI46" s="15">
        <f t="shared" si="5"/>
        <v>1.0252926113684209</v>
      </c>
      <c r="AK46" s="8">
        <v>38</v>
      </c>
      <c r="AL46" s="15">
        <f t="shared" si="6"/>
        <v>2.4904484109473684</v>
      </c>
      <c r="AP46" s="8">
        <v>38</v>
      </c>
      <c r="AQ46" s="15">
        <f t="shared" si="8"/>
        <v>243.4590692855202</v>
      </c>
    </row>
    <row r="47" spans="5:43" x14ac:dyDescent="0.25">
      <c r="E47" s="11">
        <v>38</v>
      </c>
      <c r="F47" s="12">
        <f t="shared" si="7"/>
        <v>74.019439999999989</v>
      </c>
      <c r="I47" s="8">
        <v>40</v>
      </c>
      <c r="J47" s="15">
        <f t="shared" si="1"/>
        <v>52.192</v>
      </c>
      <c r="P47" s="8">
        <v>40</v>
      </c>
      <c r="Q47" s="15">
        <f t="shared" si="12"/>
        <v>16.785352137931035</v>
      </c>
      <c r="S47" s="8">
        <v>39</v>
      </c>
      <c r="T47" s="15">
        <f t="shared" si="3"/>
        <v>0.11076923076923077</v>
      </c>
      <c r="V47" s="8">
        <v>31</v>
      </c>
      <c r="W47" s="15">
        <f t="shared" si="13"/>
        <v>0.6928887540793095</v>
      </c>
      <c r="AB47" s="8">
        <v>39</v>
      </c>
      <c r="AC47" s="15">
        <f t="shared" si="4"/>
        <v>11.734028683181226</v>
      </c>
      <c r="AE47" s="8">
        <f t="shared" si="10"/>
        <v>35</v>
      </c>
      <c r="AF47" s="15">
        <f t="shared" si="9"/>
        <v>9.2051656703999978</v>
      </c>
      <c r="AH47" s="8">
        <v>39</v>
      </c>
      <c r="AI47" s="15">
        <f t="shared" si="5"/>
        <v>0.9990030572307691</v>
      </c>
      <c r="AK47" s="8">
        <v>39</v>
      </c>
      <c r="AL47" s="15">
        <f t="shared" si="6"/>
        <v>2.4265907593846152</v>
      </c>
      <c r="AP47" s="8">
        <v>39</v>
      </c>
      <c r="AQ47" s="15">
        <f t="shared" si="8"/>
        <v>247.66371135512225</v>
      </c>
    </row>
    <row r="48" spans="5:43" x14ac:dyDescent="0.25">
      <c r="E48" s="11">
        <v>39</v>
      </c>
      <c r="F48" s="12">
        <f t="shared" si="7"/>
        <v>75.967319999999987</v>
      </c>
      <c r="S48" s="8">
        <v>40</v>
      </c>
      <c r="T48" s="15">
        <f t="shared" si="3"/>
        <v>0.10800000000000001</v>
      </c>
      <c r="V48" s="8">
        <v>32</v>
      </c>
      <c r="W48" s="15">
        <f t="shared" si="13"/>
        <v>0.67123598051433109</v>
      </c>
      <c r="AB48" s="8">
        <v>40</v>
      </c>
      <c r="AC48" s="15">
        <f t="shared" si="4"/>
        <v>11.440677966101696</v>
      </c>
      <c r="AE48" s="8">
        <f t="shared" si="10"/>
        <v>36</v>
      </c>
      <c r="AF48" s="15">
        <f t="shared" si="9"/>
        <v>8.9494666239999976</v>
      </c>
      <c r="AH48" s="8">
        <v>40</v>
      </c>
      <c r="AI48" s="15">
        <f t="shared" si="5"/>
        <v>0.97402798079999986</v>
      </c>
      <c r="AK48" s="8">
        <v>40</v>
      </c>
      <c r="AL48" s="15">
        <f t="shared" si="6"/>
        <v>2.3659259904000001</v>
      </c>
      <c r="AP48" s="8">
        <v>40</v>
      </c>
      <c r="AQ48" s="15">
        <f t="shared" si="8"/>
        <v>251.9226928212442</v>
      </c>
    </row>
    <row r="49" spans="5:32" x14ac:dyDescent="0.25">
      <c r="E49" s="11">
        <v>40</v>
      </c>
      <c r="F49" s="12">
        <f t="shared" si="7"/>
        <v>77.915199999999984</v>
      </c>
      <c r="V49" s="8">
        <v>33</v>
      </c>
      <c r="W49" s="15">
        <f t="shared" si="13"/>
        <v>0.65089549625632104</v>
      </c>
      <c r="AE49" s="8">
        <f t="shared" si="10"/>
        <v>37</v>
      </c>
      <c r="AF49" s="15">
        <f t="shared" si="9"/>
        <v>8.707589147675673</v>
      </c>
    </row>
    <row r="50" spans="5:32" x14ac:dyDescent="0.25">
      <c r="V50" s="8">
        <v>34</v>
      </c>
      <c r="W50" s="15">
        <f t="shared" si="13"/>
        <v>0.63175151107231164</v>
      </c>
      <c r="AE50" s="8">
        <f t="shared" si="10"/>
        <v>38</v>
      </c>
      <c r="AF50" s="15">
        <f t="shared" si="9"/>
        <v>8.4784420648421026</v>
      </c>
    </row>
    <row r="51" spans="5:32" x14ac:dyDescent="0.25">
      <c r="V51" s="8">
        <v>35</v>
      </c>
      <c r="W51" s="15">
        <f t="shared" si="13"/>
        <v>0.61370146789881697</v>
      </c>
      <c r="AE51" s="8">
        <f t="shared" si="10"/>
        <v>39</v>
      </c>
      <c r="AF51" s="15">
        <f t="shared" si="9"/>
        <v>8.2610461144615357</v>
      </c>
    </row>
    <row r="52" spans="5:32" x14ac:dyDescent="0.25">
      <c r="V52" s="8">
        <v>36</v>
      </c>
      <c r="W52" s="15">
        <f t="shared" si="13"/>
        <v>0.59665420490162768</v>
      </c>
      <c r="AE52" s="8">
        <f t="shared" si="10"/>
        <v>40</v>
      </c>
      <c r="AF52" s="15">
        <f t="shared" si="9"/>
        <v>8.0545199615999969</v>
      </c>
    </row>
    <row r="53" spans="5:32" x14ac:dyDescent="0.25">
      <c r="V53" s="8">
        <v>37</v>
      </c>
      <c r="W53" s="15">
        <f t="shared" si="13"/>
        <v>0.58052841557996204</v>
      </c>
    </row>
    <row r="54" spans="5:32" x14ac:dyDescent="0.25">
      <c r="V54" s="8">
        <v>38</v>
      </c>
      <c r="W54" s="15">
        <f t="shared" si="13"/>
        <v>0.56525135201206833</v>
      </c>
    </row>
    <row r="55" spans="5:32" x14ac:dyDescent="0.25">
      <c r="V55" s="8">
        <v>39</v>
      </c>
      <c r="W55" s="15">
        <f t="shared" si="13"/>
        <v>0.55075772760150243</v>
      </c>
    </row>
    <row r="56" spans="5:32" x14ac:dyDescent="0.25">
      <c r="V56" s="8">
        <v>40</v>
      </c>
      <c r="W56" s="15">
        <f t="shared" si="13"/>
        <v>0.53698878441146491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A6C78-FCF8-4A8A-BECE-F194DC93F856}">
  <sheetPr codeName="Лист4"/>
  <dimension ref="A1:AS56"/>
  <sheetViews>
    <sheetView topLeftCell="V1" workbookViewId="0">
      <selection activeCell="AQ27" sqref="AQ27"/>
    </sheetView>
  </sheetViews>
  <sheetFormatPr defaultRowHeight="15" x14ac:dyDescent="0.25"/>
  <cols>
    <col min="5" max="5" width="11.85546875" customWidth="1"/>
    <col min="6" max="6" width="13.5703125" customWidth="1"/>
    <col min="9" max="9" width="12" customWidth="1"/>
    <col min="10" max="10" width="16.140625" customWidth="1"/>
    <col min="13" max="13" width="13.140625" customWidth="1"/>
    <col min="14" max="14" width="16.42578125" customWidth="1"/>
    <col min="16" max="16" width="15.28515625" customWidth="1"/>
    <col min="17" max="17" width="14.42578125" customWidth="1"/>
    <col min="19" max="19" width="12.7109375" customWidth="1"/>
    <col min="20" max="20" width="14" customWidth="1"/>
    <col min="22" max="22" width="12.42578125" customWidth="1"/>
    <col min="23" max="24" width="11.5703125" bestFit="1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5" x14ac:dyDescent="0.25">
      <c r="A1" s="4" t="s">
        <v>5</v>
      </c>
      <c r="B1" s="2">
        <f>'a_r=0.5'!B1</f>
        <v>326.2</v>
      </c>
      <c r="C1" t="s">
        <v>13</v>
      </c>
      <c r="D1" s="4"/>
      <c r="E1" s="8" t="s">
        <v>0</v>
      </c>
      <c r="I1" s="8" t="s">
        <v>18</v>
      </c>
      <c r="M1" t="s">
        <v>21</v>
      </c>
      <c r="P1" s="2" t="s">
        <v>25</v>
      </c>
      <c r="S1" t="s">
        <v>29</v>
      </c>
      <c r="V1" t="s">
        <v>34</v>
      </c>
      <c r="AB1" t="s">
        <v>52</v>
      </c>
      <c r="AE1" t="s">
        <v>57</v>
      </c>
      <c r="AH1" t="s">
        <v>65</v>
      </c>
      <c r="AK1" t="s">
        <v>68</v>
      </c>
    </row>
    <row r="2" spans="1:45" x14ac:dyDescent="0.25">
      <c r="A2" s="4" t="s">
        <v>6</v>
      </c>
      <c r="B2" s="2">
        <f>'a_r=0.5'!B2</f>
        <v>15000</v>
      </c>
      <c r="C2" t="s">
        <v>14</v>
      </c>
      <c r="D2" s="4"/>
      <c r="E2" s="1" t="s">
        <v>1</v>
      </c>
      <c r="F2" s="3">
        <v>0.95</v>
      </c>
      <c r="H2" s="1"/>
      <c r="I2" s="13" t="s">
        <v>19</v>
      </c>
      <c r="J2" s="2">
        <v>0.16</v>
      </c>
      <c r="M2" s="13" t="s">
        <v>22</v>
      </c>
      <c r="N2" s="2">
        <v>0.25</v>
      </c>
      <c r="P2" s="1" t="s">
        <v>26</v>
      </c>
      <c r="Q2" s="2">
        <v>0.34</v>
      </c>
      <c r="S2" s="1" t="s">
        <v>30</v>
      </c>
      <c r="T2" s="2">
        <v>0.01</v>
      </c>
      <c r="V2" s="1" t="s">
        <v>35</v>
      </c>
      <c r="W2" s="2">
        <v>0.6</v>
      </c>
      <c r="AB2" s="4" t="s">
        <v>53</v>
      </c>
      <c r="AC2" s="2">
        <v>0.03</v>
      </c>
      <c r="AE2" s="4" t="s">
        <v>58</v>
      </c>
      <c r="AF2" s="2">
        <v>0.75</v>
      </c>
      <c r="AR2" s="4" t="s">
        <v>72</v>
      </c>
      <c r="AS2">
        <f>'a_r=0.5'!AS2</f>
        <v>2047.297</v>
      </c>
    </row>
    <row r="3" spans="1:45" x14ac:dyDescent="0.25">
      <c r="A3" s="4" t="s">
        <v>7</v>
      </c>
      <c r="B3" s="2">
        <f>'a_r=0.5'!B3</f>
        <v>14</v>
      </c>
      <c r="C3" t="s">
        <v>12</v>
      </c>
      <c r="D3" s="4"/>
      <c r="E3" s="1" t="s">
        <v>2</v>
      </c>
      <c r="F3" s="3">
        <v>0.22</v>
      </c>
      <c r="H3" s="1"/>
      <c r="I3" s="13" t="s">
        <v>20</v>
      </c>
      <c r="J3" s="2">
        <v>12</v>
      </c>
      <c r="P3" s="4" t="s">
        <v>27</v>
      </c>
      <c r="Q3" s="2">
        <v>0.87</v>
      </c>
      <c r="S3" s="1" t="s">
        <v>31</v>
      </c>
      <c r="T3" s="2">
        <v>1</v>
      </c>
      <c r="V3" s="4" t="s">
        <v>36</v>
      </c>
      <c r="W3" s="2">
        <v>3</v>
      </c>
      <c r="AB3" s="1" t="s">
        <v>54</v>
      </c>
      <c r="AC3" s="2">
        <v>1.18</v>
      </c>
      <c r="AE3" s="1" t="s">
        <v>59</v>
      </c>
      <c r="AF3" s="2">
        <v>0.5</v>
      </c>
      <c r="AH3" s="8" t="s">
        <v>66</v>
      </c>
      <c r="AI3" s="8" t="s">
        <v>67</v>
      </c>
      <c r="AK3" s="8" t="s">
        <v>69</v>
      </c>
      <c r="AL3" s="8" t="s">
        <v>70</v>
      </c>
      <c r="AR3" s="4" t="s">
        <v>73</v>
      </c>
      <c r="AS3" s="18">
        <f>AS2-AR8</f>
        <v>1874.6958614289597</v>
      </c>
    </row>
    <row r="4" spans="1:45" x14ac:dyDescent="0.25">
      <c r="A4" s="1" t="s">
        <v>8</v>
      </c>
      <c r="B4" s="2">
        <v>0.2</v>
      </c>
      <c r="D4" s="1"/>
      <c r="E4" s="1" t="s">
        <v>3</v>
      </c>
      <c r="F4" s="3">
        <v>0.5</v>
      </c>
      <c r="H4" s="1"/>
      <c r="I4" s="3"/>
      <c r="M4" s="14" t="s">
        <v>24</v>
      </c>
      <c r="N4" s="9">
        <f>B4*N2*B1*F5/J3</f>
        <v>1.631</v>
      </c>
      <c r="S4" s="4" t="s">
        <v>32</v>
      </c>
      <c r="T4" s="2">
        <v>2E-3</v>
      </c>
      <c r="V4" s="4" t="s">
        <v>37</v>
      </c>
      <c r="W4" s="2">
        <v>0.91</v>
      </c>
      <c r="AB4" s="4" t="s">
        <v>55</v>
      </c>
      <c r="AC4" s="2">
        <v>1</v>
      </c>
      <c r="AE4" s="4" t="s">
        <v>62</v>
      </c>
      <c r="AF4" s="2">
        <v>0.16</v>
      </c>
      <c r="AH4" s="8">
        <v>243</v>
      </c>
      <c r="AI4" s="8">
        <v>80000</v>
      </c>
      <c r="AK4" s="8">
        <v>1574</v>
      </c>
      <c r="AL4" s="8">
        <v>30000</v>
      </c>
    </row>
    <row r="5" spans="1:45" x14ac:dyDescent="0.25">
      <c r="A5" s="4" t="s">
        <v>9</v>
      </c>
      <c r="B5" s="2">
        <f>0.3*B3</f>
        <v>4.2</v>
      </c>
      <c r="C5" t="s">
        <v>15</v>
      </c>
      <c r="D5" s="4"/>
      <c r="E5" s="1" t="s">
        <v>4</v>
      </c>
      <c r="F5" s="3">
        <v>1.2</v>
      </c>
      <c r="H5" s="1"/>
      <c r="I5" s="14" t="s">
        <v>23</v>
      </c>
      <c r="J5" s="9">
        <f>B4*J2*B1*F5/J3</f>
        <v>1.0438399999999999</v>
      </c>
      <c r="P5" s="14" t="s">
        <v>28</v>
      </c>
      <c r="Q5" s="9">
        <f>F2*F3*F5*Q2*B1*B7/Q3</f>
        <v>671.41408551724135</v>
      </c>
      <c r="V5" s="1" t="s">
        <v>38</v>
      </c>
      <c r="W5" s="2">
        <v>0.97</v>
      </c>
      <c r="AE5" s="8" t="s">
        <v>63</v>
      </c>
      <c r="AF5" s="8" t="s">
        <v>64</v>
      </c>
    </row>
    <row r="6" spans="1:45" x14ac:dyDescent="0.25">
      <c r="A6" s="4" t="s">
        <v>10</v>
      </c>
      <c r="B6" s="2">
        <f>0.15*B3</f>
        <v>2.1</v>
      </c>
      <c r="C6" t="s">
        <v>15</v>
      </c>
      <c r="D6" s="4"/>
      <c r="E6" s="2"/>
      <c r="M6" s="11" t="s">
        <v>17</v>
      </c>
      <c r="N6" s="11" t="s">
        <v>21</v>
      </c>
      <c r="S6" s="14" t="s">
        <v>33</v>
      </c>
      <c r="T6" s="9">
        <f>T2*T3*B2*J3*F5*T4</f>
        <v>4.32</v>
      </c>
      <c r="W6" s="8" t="s">
        <v>42</v>
      </c>
      <c r="X6" s="8" t="s">
        <v>43</v>
      </c>
      <c r="Y6" s="8" t="s">
        <v>44</v>
      </c>
      <c r="AB6" s="14" t="s">
        <v>56</v>
      </c>
      <c r="AC6" s="9">
        <f>AC2*B2*F5/(AC3*AC4)</f>
        <v>457.62711864406782</v>
      </c>
      <c r="AE6" s="8">
        <v>60.6</v>
      </c>
      <c r="AF6" s="8">
        <v>2300000</v>
      </c>
      <c r="AH6" s="4" t="s">
        <v>61</v>
      </c>
      <c r="AI6" s="2">
        <f>AH4*AI4*AF4/10^6</f>
        <v>3.1103999999999998</v>
      </c>
      <c r="AK6" s="4" t="s">
        <v>61</v>
      </c>
      <c r="AL6" s="2">
        <f>AK4*AL4*AF4/10^6</f>
        <v>7.5552000000000001</v>
      </c>
    </row>
    <row r="7" spans="1:45" x14ac:dyDescent="0.25">
      <c r="A7" s="5" t="s">
        <v>11</v>
      </c>
      <c r="B7" s="6">
        <v>21</v>
      </c>
      <c r="C7" t="s">
        <v>12</v>
      </c>
      <c r="D7" s="7"/>
      <c r="E7" s="10" t="s">
        <v>16</v>
      </c>
      <c r="F7" s="9">
        <f>F2*F3*F4*F5*B1/B7</f>
        <v>1.9478799999999996</v>
      </c>
      <c r="I7" s="11" t="s">
        <v>17</v>
      </c>
      <c r="J7" s="16" t="s">
        <v>18</v>
      </c>
      <c r="M7" s="8">
        <v>1</v>
      </c>
      <c r="N7" s="15">
        <f>M7*$N$4</f>
        <v>1.631</v>
      </c>
      <c r="P7" s="11" t="s">
        <v>17</v>
      </c>
      <c r="Q7" s="11" t="s">
        <v>25</v>
      </c>
      <c r="V7" s="4" t="s">
        <v>39</v>
      </c>
      <c r="W7" s="8">
        <v>12000</v>
      </c>
      <c r="X7" s="8">
        <f>'a_r=0.5'!X7</f>
        <v>630</v>
      </c>
      <c r="Y7" s="8">
        <v>3600</v>
      </c>
      <c r="Z7" t="s">
        <v>47</v>
      </c>
      <c r="AE7" s="8">
        <v>285</v>
      </c>
      <c r="AF7" s="8">
        <v>75000</v>
      </c>
    </row>
    <row r="8" spans="1:45" x14ac:dyDescent="0.25">
      <c r="A8" s="4"/>
      <c r="B8" s="3"/>
      <c r="I8" s="8">
        <v>1</v>
      </c>
      <c r="J8" s="15">
        <f>I8*$J$5</f>
        <v>1.0438399999999999</v>
      </c>
      <c r="M8" s="8">
        <v>2</v>
      </c>
      <c r="N8" s="15">
        <f t="shared" ref="N8:N46" si="0">M8*$N$4</f>
        <v>3.262</v>
      </c>
      <c r="P8" s="8">
        <v>1</v>
      </c>
      <c r="Q8" s="15">
        <f>$Q$5/P8</f>
        <v>671.41408551724135</v>
      </c>
      <c r="S8" s="11" t="s">
        <v>17</v>
      </c>
      <c r="T8" s="11" t="s">
        <v>29</v>
      </c>
      <c r="V8" s="4" t="s">
        <v>40</v>
      </c>
      <c r="W8" s="8">
        <v>120</v>
      </c>
      <c r="X8" s="8">
        <v>200</v>
      </c>
      <c r="Y8" s="8">
        <v>150</v>
      </c>
      <c r="Z8" t="s">
        <v>46</v>
      </c>
      <c r="AB8" s="11" t="s">
        <v>17</v>
      </c>
      <c r="AC8" s="11" t="s">
        <v>52</v>
      </c>
      <c r="AH8" s="11" t="s">
        <v>17</v>
      </c>
      <c r="AI8" s="11" t="s">
        <v>65</v>
      </c>
      <c r="AK8" s="11" t="s">
        <v>17</v>
      </c>
      <c r="AL8" s="11" t="s">
        <v>68</v>
      </c>
      <c r="AP8" s="11" t="s">
        <v>17</v>
      </c>
      <c r="AQ8" s="17" t="s">
        <v>71</v>
      </c>
      <c r="AR8" s="18">
        <f>MIN(AQ9:AQ29)</f>
        <v>172.60113857104037</v>
      </c>
    </row>
    <row r="9" spans="1:45" x14ac:dyDescent="0.25">
      <c r="A9" s="4"/>
      <c r="B9" s="3"/>
      <c r="E9" s="11" t="s">
        <v>17</v>
      </c>
      <c r="F9" s="11" t="s">
        <v>0</v>
      </c>
      <c r="I9" s="8">
        <v>2</v>
      </c>
      <c r="J9" s="15">
        <f t="shared" ref="J9:J47" si="1">I9*$J$5</f>
        <v>2.0876799999999998</v>
      </c>
      <c r="M9" s="8">
        <v>3</v>
      </c>
      <c r="N9" s="15">
        <f t="shared" si="0"/>
        <v>4.8929999999999998</v>
      </c>
      <c r="P9" s="8">
        <v>2</v>
      </c>
      <c r="Q9" s="15">
        <f t="shared" ref="Q9:Q25" si="2">$Q$5/P9</f>
        <v>335.70704275862067</v>
      </c>
      <c r="S9" s="8">
        <v>1</v>
      </c>
      <c r="T9" s="15">
        <f>$T$6/S9</f>
        <v>4.32</v>
      </c>
      <c r="V9" s="4" t="s">
        <v>41</v>
      </c>
      <c r="W9" s="8">
        <v>300</v>
      </c>
      <c r="X9" s="8">
        <f>'a_r=0.5'!X9</f>
        <v>35</v>
      </c>
      <c r="Y9" s="8">
        <v>500</v>
      </c>
      <c r="Z9" t="s">
        <v>45</v>
      </c>
      <c r="AB9" s="8">
        <v>1</v>
      </c>
      <c r="AC9" s="15">
        <f>$AC$6/AB9</f>
        <v>457.62711864406782</v>
      </c>
      <c r="AE9" s="4" t="s">
        <v>60</v>
      </c>
      <c r="AF9" s="2">
        <f>B1*J3*F5/(10^3*AF2*AF3)</f>
        <v>12.526079999999999</v>
      </c>
      <c r="AH9" s="8">
        <v>1</v>
      </c>
      <c r="AI9" s="15">
        <f>$AI$6*$AF$9/AH9</f>
        <v>38.961119231999994</v>
      </c>
      <c r="AK9" s="8">
        <v>1</v>
      </c>
      <c r="AL9" s="15">
        <f>$AL$6*$AF$9/AK9</f>
        <v>94.637039615999996</v>
      </c>
      <c r="AP9" s="8">
        <v>1</v>
      </c>
      <c r="AQ9" s="15">
        <f>F10+J8+N7+Q8+T9+W17+AC9+AF13+AI9+AL9</f>
        <v>1615.242432849768</v>
      </c>
    </row>
    <row r="10" spans="1:45" x14ac:dyDescent="0.25">
      <c r="A10" s="4"/>
      <c r="B10" s="3"/>
      <c r="E10" s="11">
        <v>1</v>
      </c>
      <c r="F10" s="12">
        <f>E10*$F$7</f>
        <v>1.9478799999999996</v>
      </c>
      <c r="I10" s="8">
        <v>3</v>
      </c>
      <c r="J10" s="15">
        <f t="shared" si="1"/>
        <v>3.1315199999999996</v>
      </c>
      <c r="M10" s="8">
        <v>4</v>
      </c>
      <c r="N10" s="15">
        <f t="shared" si="0"/>
        <v>6.524</v>
      </c>
      <c r="P10" s="8">
        <v>3</v>
      </c>
      <c r="Q10" s="15">
        <f t="shared" si="2"/>
        <v>223.80469517241377</v>
      </c>
      <c r="S10" s="8">
        <v>2</v>
      </c>
      <c r="T10" s="15">
        <f t="shared" ref="T10:T48" si="3">$T$6/S10</f>
        <v>2.16</v>
      </c>
      <c r="AB10" s="8">
        <v>2</v>
      </c>
      <c r="AC10" s="15">
        <f t="shared" ref="AC10:AC48" si="4">$AC$6/AB10</f>
        <v>228.81355932203391</v>
      </c>
      <c r="AE10" s="4" t="s">
        <v>61</v>
      </c>
      <c r="AF10" s="2">
        <f>AE6*AF6*AF4/10^6+AE7*AF7*AF4/10^6</f>
        <v>25.720799999999997</v>
      </c>
      <c r="AH10" s="8">
        <v>2</v>
      </c>
      <c r="AI10" s="15">
        <f t="shared" ref="AI10:AI48" si="5">$AI$6*$AF$9/AH10</f>
        <v>19.480559615999997</v>
      </c>
      <c r="AK10" s="8">
        <v>2</v>
      </c>
      <c r="AL10" s="15">
        <f t="shared" ref="AL10:AL48" si="6">$AL$6*$AF$9/AK10</f>
        <v>47.318519807999998</v>
      </c>
      <c r="AP10" s="8">
        <v>2</v>
      </c>
      <c r="AQ10" s="15">
        <f>F11+J9+N8+Q9+T10+W18+AC10+AF14+AI10+AL10</f>
        <v>814.55529642488398</v>
      </c>
    </row>
    <row r="11" spans="1:45" x14ac:dyDescent="0.25">
      <c r="A11" s="4"/>
      <c r="B11" s="3"/>
      <c r="E11" s="11">
        <v>2</v>
      </c>
      <c r="F11" s="12">
        <f t="shared" ref="F11:F49" si="7">E11*$F$7</f>
        <v>3.8957599999999992</v>
      </c>
      <c r="I11" s="8">
        <v>4</v>
      </c>
      <c r="J11" s="15">
        <f t="shared" si="1"/>
        <v>4.1753599999999995</v>
      </c>
      <c r="M11" s="8">
        <v>5</v>
      </c>
      <c r="N11" s="15">
        <f t="shared" si="0"/>
        <v>8.1549999999999994</v>
      </c>
      <c r="P11" s="8">
        <v>4</v>
      </c>
      <c r="Q11" s="15">
        <f t="shared" si="2"/>
        <v>167.85352137931034</v>
      </c>
      <c r="S11" s="8">
        <v>3</v>
      </c>
      <c r="T11" s="15">
        <f t="shared" si="3"/>
        <v>1.4400000000000002</v>
      </c>
      <c r="V11" s="8" t="s">
        <v>48</v>
      </c>
      <c r="W11" s="8" t="s">
        <v>49</v>
      </c>
      <c r="X11" s="8" t="s">
        <v>50</v>
      </c>
      <c r="AB11" s="8">
        <v>3</v>
      </c>
      <c r="AC11" s="15">
        <f t="shared" si="4"/>
        <v>152.54237288135593</v>
      </c>
      <c r="AH11" s="8">
        <v>3</v>
      </c>
      <c r="AI11" s="15">
        <f t="shared" si="5"/>
        <v>12.987039743999999</v>
      </c>
      <c r="AK11" s="8">
        <v>3</v>
      </c>
      <c r="AL11" s="15">
        <f t="shared" si="6"/>
        <v>31.545679871999997</v>
      </c>
      <c r="AP11" s="8">
        <v>3</v>
      </c>
      <c r="AQ11" s="15">
        <f t="shared" ref="AQ11:AQ48" si="8">F12+J10+N9+Q10+T11+W19+AC11+AF15+AI11+AL11</f>
        <v>550.74139761658921</v>
      </c>
    </row>
    <row r="12" spans="1:45" x14ac:dyDescent="0.25">
      <c r="E12" s="11">
        <v>3</v>
      </c>
      <c r="F12" s="12">
        <f t="shared" si="7"/>
        <v>5.8436399999999988</v>
      </c>
      <c r="I12" s="8">
        <v>5</v>
      </c>
      <c r="J12" s="15">
        <f t="shared" si="1"/>
        <v>5.219199999999999</v>
      </c>
      <c r="M12" s="8">
        <v>6</v>
      </c>
      <c r="N12" s="15">
        <f t="shared" si="0"/>
        <v>9.7859999999999996</v>
      </c>
      <c r="P12" s="8">
        <v>5</v>
      </c>
      <c r="Q12" s="15">
        <f t="shared" si="2"/>
        <v>134.28281710344828</v>
      </c>
      <c r="S12" s="8">
        <v>4</v>
      </c>
      <c r="T12" s="15">
        <f t="shared" si="3"/>
        <v>1.08</v>
      </c>
      <c r="V12" s="15">
        <f>(W7*F5*(W8/1000))/(W9*W2*W4*W5)</f>
        <v>10.875722215928402</v>
      </c>
      <c r="W12" s="15">
        <f>(X7*F5*(X8/1000))/(X9*W2*W4*W5)</f>
        <v>8.1567916619463023</v>
      </c>
      <c r="X12" s="15">
        <f>(Y7*F5*(Y8/1000))/(Y9*W2*W4*W5)</f>
        <v>2.4470374985838905</v>
      </c>
      <c r="AB12" s="8">
        <v>4</v>
      </c>
      <c r="AC12" s="15">
        <f t="shared" si="4"/>
        <v>114.40677966101696</v>
      </c>
      <c r="AE12" s="11" t="s">
        <v>17</v>
      </c>
      <c r="AF12" s="11" t="s">
        <v>57</v>
      </c>
      <c r="AH12" s="8">
        <v>4</v>
      </c>
      <c r="AI12" s="15">
        <f t="shared" si="5"/>
        <v>9.7402798079999986</v>
      </c>
      <c r="AK12" s="8">
        <v>4</v>
      </c>
      <c r="AL12" s="15">
        <f t="shared" si="6"/>
        <v>23.659259903999999</v>
      </c>
      <c r="AP12" s="8">
        <v>4</v>
      </c>
      <c r="AQ12" s="15">
        <f t="shared" si="8"/>
        <v>421.14580821244198</v>
      </c>
    </row>
    <row r="13" spans="1:45" ht="15.75" customHeight="1" x14ac:dyDescent="0.25">
      <c r="E13" s="11">
        <v>4</v>
      </c>
      <c r="F13" s="12">
        <f t="shared" si="7"/>
        <v>7.7915199999999984</v>
      </c>
      <c r="I13" s="8">
        <v>6</v>
      </c>
      <c r="J13" s="15">
        <f t="shared" si="1"/>
        <v>6.2630399999999993</v>
      </c>
      <c r="M13" s="8">
        <v>7</v>
      </c>
      <c r="N13" s="15">
        <f t="shared" si="0"/>
        <v>11.417</v>
      </c>
      <c r="P13" s="8">
        <v>6</v>
      </c>
      <c r="Q13" s="15">
        <f t="shared" si="2"/>
        <v>111.90234758620689</v>
      </c>
      <c r="S13" s="8">
        <v>5</v>
      </c>
      <c r="T13" s="15">
        <f t="shared" si="3"/>
        <v>0.8640000000000001</v>
      </c>
      <c r="AB13" s="8">
        <v>5</v>
      </c>
      <c r="AC13" s="15">
        <f t="shared" si="4"/>
        <v>91.525423728813564</v>
      </c>
      <c r="AE13" s="8">
        <v>1</v>
      </c>
      <c r="AF13" s="15">
        <f>$AF$9*$AF$10/AE13</f>
        <v>322.18079846399991</v>
      </c>
      <c r="AH13" s="8">
        <v>5</v>
      </c>
      <c r="AI13" s="15">
        <f t="shared" si="5"/>
        <v>7.7922238463999989</v>
      </c>
      <c r="AK13" s="8">
        <v>5</v>
      </c>
      <c r="AL13" s="15">
        <f t="shared" si="6"/>
        <v>18.927407923200001</v>
      </c>
      <c r="AP13" s="8">
        <v>5</v>
      </c>
      <c r="AQ13" s="15">
        <f>F14+J12+N11+Q12+T13+W21+AC13+AF17+AI13+AL13</f>
        <v>345.23754256995358</v>
      </c>
    </row>
    <row r="14" spans="1:45" x14ac:dyDescent="0.25">
      <c r="E14" s="11">
        <v>5</v>
      </c>
      <c r="F14" s="12">
        <f t="shared" si="7"/>
        <v>9.7393999999999981</v>
      </c>
      <c r="I14" s="8">
        <v>7</v>
      </c>
      <c r="J14" s="15">
        <f t="shared" si="1"/>
        <v>7.3068799999999996</v>
      </c>
      <c r="M14" s="8">
        <v>8</v>
      </c>
      <c r="N14" s="15">
        <f t="shared" si="0"/>
        <v>13.048</v>
      </c>
      <c r="P14" s="8">
        <v>7</v>
      </c>
      <c r="Q14" s="15">
        <f t="shared" si="2"/>
        <v>95.916297931034478</v>
      </c>
      <c r="S14" s="8">
        <v>6</v>
      </c>
      <c r="T14" s="15">
        <f t="shared" si="3"/>
        <v>0.72000000000000008</v>
      </c>
      <c r="V14" s="5" t="s">
        <v>51</v>
      </c>
      <c r="W14" s="9">
        <f>V12+W12+X12</f>
        <v>21.479551376458595</v>
      </c>
      <c r="AB14" s="8">
        <v>6</v>
      </c>
      <c r="AC14" s="15">
        <f t="shared" si="4"/>
        <v>76.271186440677965</v>
      </c>
      <c r="AE14" s="8">
        <f>AE13+1</f>
        <v>2</v>
      </c>
      <c r="AF14" s="15">
        <f t="shared" ref="AF14:AF52" si="9">$AF$9*$AF$10/AE14</f>
        <v>161.09039923199995</v>
      </c>
      <c r="AH14" s="8">
        <v>6</v>
      </c>
      <c r="AI14" s="15">
        <f t="shared" si="5"/>
        <v>6.4935198719999994</v>
      </c>
      <c r="AK14" s="8">
        <v>6</v>
      </c>
      <c r="AL14" s="15">
        <f t="shared" si="6"/>
        <v>15.772839935999999</v>
      </c>
      <c r="AP14" s="8">
        <v>6</v>
      </c>
      <c r="AQ14" s="15">
        <f t="shared" si="8"/>
        <v>296.17293880829459</v>
      </c>
    </row>
    <row r="15" spans="1:45" x14ac:dyDescent="0.25">
      <c r="E15" s="11">
        <v>6</v>
      </c>
      <c r="F15" s="12">
        <f t="shared" si="7"/>
        <v>11.687279999999998</v>
      </c>
      <c r="I15" s="8">
        <v>8</v>
      </c>
      <c r="J15" s="15">
        <f t="shared" si="1"/>
        <v>8.350719999999999</v>
      </c>
      <c r="M15" s="8">
        <v>9</v>
      </c>
      <c r="N15" s="15">
        <f t="shared" si="0"/>
        <v>14.679</v>
      </c>
      <c r="P15" s="8">
        <v>8</v>
      </c>
      <c r="Q15" s="15">
        <f t="shared" si="2"/>
        <v>83.926760689655168</v>
      </c>
      <c r="S15" s="8">
        <v>7</v>
      </c>
      <c r="T15" s="15">
        <f t="shared" si="3"/>
        <v>0.61714285714285722</v>
      </c>
      <c r="AB15" s="8">
        <v>7</v>
      </c>
      <c r="AC15" s="15">
        <f t="shared" si="4"/>
        <v>65.375302663438262</v>
      </c>
      <c r="AE15" s="8">
        <f t="shared" ref="AE15:AE30" si="10">AE14+1</f>
        <v>3</v>
      </c>
      <c r="AF15" s="15">
        <f t="shared" si="9"/>
        <v>107.39359948799996</v>
      </c>
      <c r="AH15" s="8">
        <v>7</v>
      </c>
      <c r="AI15" s="15">
        <f t="shared" si="5"/>
        <v>5.5658741759999995</v>
      </c>
      <c r="AK15" s="8">
        <v>7</v>
      </c>
      <c r="AL15" s="15">
        <f t="shared" si="6"/>
        <v>13.519577088</v>
      </c>
      <c r="AP15" s="8">
        <v>7</v>
      </c>
      <c r="AQ15" s="15">
        <f t="shared" si="8"/>
        <v>262.44757040710965</v>
      </c>
    </row>
    <row r="16" spans="1:45" x14ac:dyDescent="0.25">
      <c r="E16" s="11">
        <v>7</v>
      </c>
      <c r="F16" s="12">
        <f t="shared" si="7"/>
        <v>13.635159999999997</v>
      </c>
      <c r="I16" s="8">
        <v>9</v>
      </c>
      <c r="J16" s="15">
        <f t="shared" si="1"/>
        <v>9.3945599999999985</v>
      </c>
      <c r="M16" s="8">
        <v>10</v>
      </c>
      <c r="N16" s="15">
        <f t="shared" si="0"/>
        <v>16.309999999999999</v>
      </c>
      <c r="P16" s="8">
        <v>9</v>
      </c>
      <c r="Q16" s="15">
        <f t="shared" si="2"/>
        <v>74.601565057471262</v>
      </c>
      <c r="S16" s="8">
        <v>8</v>
      </c>
      <c r="T16" s="15">
        <f t="shared" si="3"/>
        <v>0.54</v>
      </c>
      <c r="V16" s="11" t="s">
        <v>17</v>
      </c>
      <c r="W16" s="11" t="s">
        <v>34</v>
      </c>
      <c r="AB16" s="8">
        <v>8</v>
      </c>
      <c r="AC16" s="15">
        <f t="shared" si="4"/>
        <v>57.203389830508478</v>
      </c>
      <c r="AE16" s="8">
        <f t="shared" si="10"/>
        <v>4</v>
      </c>
      <c r="AF16" s="15">
        <f t="shared" si="9"/>
        <v>80.545199615999977</v>
      </c>
      <c r="AH16" s="8">
        <v>8</v>
      </c>
      <c r="AI16" s="15">
        <f t="shared" si="5"/>
        <v>4.8701399039999993</v>
      </c>
      <c r="AK16" s="8">
        <v>8</v>
      </c>
      <c r="AL16" s="15">
        <f t="shared" si="6"/>
        <v>11.829629951999999</v>
      </c>
      <c r="AP16" s="8">
        <v>8</v>
      </c>
      <c r="AQ16" s="15">
        <f t="shared" si="8"/>
        <v>238.309224106221</v>
      </c>
    </row>
    <row r="17" spans="5:43" x14ac:dyDescent="0.25">
      <c r="E17" s="11">
        <v>8</v>
      </c>
      <c r="F17" s="12">
        <f t="shared" si="7"/>
        <v>15.583039999999997</v>
      </c>
      <c r="I17" s="8">
        <v>10</v>
      </c>
      <c r="J17" s="15">
        <f t="shared" si="1"/>
        <v>10.438399999999998</v>
      </c>
      <c r="M17" s="8">
        <v>11</v>
      </c>
      <c r="N17" s="15">
        <f t="shared" si="0"/>
        <v>17.940999999999999</v>
      </c>
      <c r="P17" s="8">
        <v>10</v>
      </c>
      <c r="Q17" s="15">
        <f t="shared" si="2"/>
        <v>67.14140855172414</v>
      </c>
      <c r="S17" s="8">
        <v>9</v>
      </c>
      <c r="T17" s="15">
        <f t="shared" si="3"/>
        <v>0.48000000000000004</v>
      </c>
      <c r="V17" s="8">
        <v>1</v>
      </c>
      <c r="W17" s="15">
        <f>$W$14/V17</f>
        <v>21.479551376458595</v>
      </c>
      <c r="AB17" s="8">
        <v>9</v>
      </c>
      <c r="AC17" s="15">
        <f t="shared" si="4"/>
        <v>50.847457627118644</v>
      </c>
      <c r="AE17" s="8">
        <f t="shared" si="10"/>
        <v>5</v>
      </c>
      <c r="AF17" s="15">
        <f t="shared" si="9"/>
        <v>64.436159692799976</v>
      </c>
      <c r="AH17" s="8">
        <v>9</v>
      </c>
      <c r="AI17" s="15">
        <f t="shared" si="5"/>
        <v>4.329013247999999</v>
      </c>
      <c r="AK17" s="8">
        <v>9</v>
      </c>
      <c r="AL17" s="15">
        <f t="shared" si="6"/>
        <v>10.515226624</v>
      </c>
      <c r="AP17" s="8">
        <v>9</v>
      </c>
      <c r="AQ17" s="15">
        <f t="shared" si="8"/>
        <v>220.56222587219639</v>
      </c>
    </row>
    <row r="18" spans="5:43" x14ac:dyDescent="0.25">
      <c r="E18" s="11">
        <v>9</v>
      </c>
      <c r="F18" s="12">
        <f t="shared" si="7"/>
        <v>17.530919999999995</v>
      </c>
      <c r="I18" s="8">
        <v>11</v>
      </c>
      <c r="J18" s="15">
        <f t="shared" si="1"/>
        <v>11.482239999999999</v>
      </c>
      <c r="M18" s="8">
        <v>12</v>
      </c>
      <c r="N18" s="15">
        <f t="shared" si="0"/>
        <v>19.571999999999999</v>
      </c>
      <c r="P18" s="8">
        <v>11</v>
      </c>
      <c r="Q18" s="15">
        <f t="shared" si="2"/>
        <v>61.037644137931032</v>
      </c>
      <c r="S18" s="8">
        <v>10</v>
      </c>
      <c r="T18" s="15">
        <f t="shared" si="3"/>
        <v>0.43200000000000005</v>
      </c>
      <c r="V18" s="8">
        <v>2</v>
      </c>
      <c r="W18" s="15">
        <f t="shared" ref="W18:W34" si="11">$W$14/V18</f>
        <v>10.739775688229297</v>
      </c>
      <c r="AB18" s="8">
        <v>10</v>
      </c>
      <c r="AC18" s="15">
        <f t="shared" si="4"/>
        <v>45.762711864406782</v>
      </c>
      <c r="AE18" s="8">
        <f t="shared" si="10"/>
        <v>6</v>
      </c>
      <c r="AF18" s="15">
        <f t="shared" si="9"/>
        <v>53.696799743999982</v>
      </c>
      <c r="AH18" s="8">
        <v>10</v>
      </c>
      <c r="AI18" s="15">
        <f t="shared" si="5"/>
        <v>3.8961119231999994</v>
      </c>
      <c r="AK18" s="8">
        <v>10</v>
      </c>
      <c r="AL18" s="15">
        <f t="shared" si="6"/>
        <v>9.4637039616000003</v>
      </c>
      <c r="AP18" s="8">
        <v>10</v>
      </c>
      <c r="AQ18" s="15">
        <f t="shared" si="8"/>
        <v>207.28917128497676</v>
      </c>
    </row>
    <row r="19" spans="5:43" x14ac:dyDescent="0.25">
      <c r="E19" s="11">
        <v>10</v>
      </c>
      <c r="F19" s="12">
        <f t="shared" si="7"/>
        <v>19.478799999999996</v>
      </c>
      <c r="I19" s="8">
        <v>12</v>
      </c>
      <c r="J19" s="15">
        <f>I19*$J$5</f>
        <v>12.526079999999999</v>
      </c>
      <c r="M19" s="8">
        <v>13</v>
      </c>
      <c r="N19" s="15">
        <f t="shared" si="0"/>
        <v>21.202999999999999</v>
      </c>
      <c r="P19" s="8">
        <v>12</v>
      </c>
      <c r="Q19" s="15">
        <f t="shared" si="2"/>
        <v>55.951173793103443</v>
      </c>
      <c r="S19" s="8">
        <v>11</v>
      </c>
      <c r="T19" s="15">
        <f t="shared" si="3"/>
        <v>0.39272727272727276</v>
      </c>
      <c r="V19" s="8">
        <v>3</v>
      </c>
      <c r="W19" s="15">
        <f t="shared" si="11"/>
        <v>7.1598504588195313</v>
      </c>
      <c r="AB19" s="8">
        <v>11</v>
      </c>
      <c r="AC19" s="15">
        <f t="shared" si="4"/>
        <v>41.602465331278893</v>
      </c>
      <c r="AE19" s="8">
        <f t="shared" si="10"/>
        <v>7</v>
      </c>
      <c r="AF19" s="15">
        <f t="shared" si="9"/>
        <v>46.025828351999984</v>
      </c>
      <c r="AH19" s="8">
        <v>11</v>
      </c>
      <c r="AI19" s="15">
        <f t="shared" si="5"/>
        <v>3.5419199301818178</v>
      </c>
      <c r="AK19" s="8">
        <v>11</v>
      </c>
      <c r="AL19" s="15">
        <f t="shared" si="6"/>
        <v>8.6033672378181816</v>
      </c>
      <c r="AP19" s="8">
        <v>11</v>
      </c>
      <c r="AQ19" s="15">
        <f t="shared" si="8"/>
        <v>197.26989389543346</v>
      </c>
    </row>
    <row r="20" spans="5:43" x14ac:dyDescent="0.25">
      <c r="E20" s="11">
        <v>11</v>
      </c>
      <c r="F20" s="12">
        <f t="shared" si="7"/>
        <v>21.426679999999998</v>
      </c>
      <c r="I20" s="8">
        <v>13</v>
      </c>
      <c r="J20" s="15">
        <f t="shared" si="1"/>
        <v>13.569919999999998</v>
      </c>
      <c r="M20" s="8">
        <v>14</v>
      </c>
      <c r="N20" s="15">
        <f t="shared" si="0"/>
        <v>22.834</v>
      </c>
      <c r="P20" s="8">
        <v>13</v>
      </c>
      <c r="Q20" s="15">
        <f t="shared" si="2"/>
        <v>51.6472373474801</v>
      </c>
      <c r="S20" s="8">
        <v>12</v>
      </c>
      <c r="T20" s="15">
        <f t="shared" si="3"/>
        <v>0.36000000000000004</v>
      </c>
      <c r="V20" s="8">
        <v>4</v>
      </c>
      <c r="W20" s="15">
        <f t="shared" si="11"/>
        <v>5.3698878441146487</v>
      </c>
      <c r="AB20" s="8">
        <v>12</v>
      </c>
      <c r="AC20" s="15">
        <f t="shared" si="4"/>
        <v>38.135593220338983</v>
      </c>
      <c r="AE20" s="8">
        <f t="shared" si="10"/>
        <v>8</v>
      </c>
      <c r="AF20" s="15">
        <f t="shared" si="9"/>
        <v>40.272599807999988</v>
      </c>
      <c r="AH20" s="8">
        <v>12</v>
      </c>
      <c r="AI20" s="15">
        <f t="shared" si="5"/>
        <v>3.2467599359999997</v>
      </c>
      <c r="AK20" s="8">
        <v>12</v>
      </c>
      <c r="AL20" s="15">
        <f t="shared" si="6"/>
        <v>7.8864199679999993</v>
      </c>
      <c r="AP20" s="8">
        <v>12</v>
      </c>
      <c r="AQ20" s="15">
        <f t="shared" si="8"/>
        <v>189.69094940414729</v>
      </c>
    </row>
    <row r="21" spans="5:43" x14ac:dyDescent="0.25">
      <c r="E21" s="11">
        <v>12</v>
      </c>
      <c r="F21" s="12">
        <f t="shared" si="7"/>
        <v>23.374559999999995</v>
      </c>
      <c r="I21" s="8">
        <v>14</v>
      </c>
      <c r="J21" s="15">
        <f t="shared" si="1"/>
        <v>14.613759999999999</v>
      </c>
      <c r="M21" s="8">
        <v>15</v>
      </c>
      <c r="N21" s="15">
        <f t="shared" si="0"/>
        <v>24.465</v>
      </c>
      <c r="P21" s="8">
        <v>14</v>
      </c>
      <c r="Q21" s="15">
        <f t="shared" si="2"/>
        <v>47.958148965517239</v>
      </c>
      <c r="S21" s="8">
        <v>13</v>
      </c>
      <c r="T21" s="15">
        <f t="shared" si="3"/>
        <v>0.3323076923076923</v>
      </c>
      <c r="V21" s="8">
        <v>5</v>
      </c>
      <c r="W21" s="15">
        <f t="shared" si="11"/>
        <v>4.2959102752917193</v>
      </c>
      <c r="AB21" s="8">
        <v>13</v>
      </c>
      <c r="AC21" s="15">
        <f t="shared" si="4"/>
        <v>35.202086049543681</v>
      </c>
      <c r="AE21" s="8">
        <f t="shared" si="10"/>
        <v>9</v>
      </c>
      <c r="AF21" s="15">
        <f t="shared" si="9"/>
        <v>35.79786649599999</v>
      </c>
      <c r="AH21" s="8">
        <v>13</v>
      </c>
      <c r="AI21" s="15">
        <f t="shared" si="5"/>
        <v>2.9970091716923073</v>
      </c>
      <c r="AK21" s="8">
        <v>13</v>
      </c>
      <c r="AL21" s="15">
        <f t="shared" si="6"/>
        <v>7.2797722781538461</v>
      </c>
      <c r="AP21" s="8">
        <v>13</v>
      </c>
      <c r="AQ21" s="15">
        <f t="shared" si="8"/>
        <v>183.98918406536674</v>
      </c>
    </row>
    <row r="22" spans="5:43" x14ac:dyDescent="0.25">
      <c r="E22" s="11">
        <v>13</v>
      </c>
      <c r="F22" s="12">
        <f t="shared" si="7"/>
        <v>25.322439999999993</v>
      </c>
      <c r="I22" s="8">
        <v>15</v>
      </c>
      <c r="J22" s="15">
        <f t="shared" si="1"/>
        <v>15.657599999999999</v>
      </c>
      <c r="M22" s="8">
        <v>16</v>
      </c>
      <c r="N22" s="15">
        <f t="shared" si="0"/>
        <v>26.096</v>
      </c>
      <c r="P22" s="8">
        <v>15</v>
      </c>
      <c r="Q22" s="15">
        <f t="shared" si="2"/>
        <v>44.760939034482753</v>
      </c>
      <c r="S22" s="8">
        <v>14</v>
      </c>
      <c r="T22" s="15">
        <f t="shared" si="3"/>
        <v>0.30857142857142861</v>
      </c>
      <c r="V22" s="8">
        <v>6</v>
      </c>
      <c r="W22" s="15">
        <f t="shared" si="11"/>
        <v>3.5799252294097657</v>
      </c>
      <c r="AB22" s="8">
        <v>14</v>
      </c>
      <c r="AC22" s="15">
        <f t="shared" si="4"/>
        <v>32.687651331719131</v>
      </c>
      <c r="AE22" s="8">
        <f t="shared" si="10"/>
        <v>10</v>
      </c>
      <c r="AF22" s="15">
        <f t="shared" si="9"/>
        <v>32.218079846399988</v>
      </c>
      <c r="AH22" s="8">
        <v>14</v>
      </c>
      <c r="AI22" s="15">
        <f t="shared" si="5"/>
        <v>2.7829370879999997</v>
      </c>
      <c r="AK22" s="8">
        <v>14</v>
      </c>
      <c r="AL22" s="15">
        <f t="shared" si="6"/>
        <v>6.7597885440000001</v>
      </c>
      <c r="AP22" s="8">
        <v>14</v>
      </c>
      <c r="AQ22" s="15">
        <f t="shared" si="8"/>
        <v>179.76234520355484</v>
      </c>
    </row>
    <row r="23" spans="5:43" x14ac:dyDescent="0.25">
      <c r="E23" s="11">
        <v>14</v>
      </c>
      <c r="F23" s="12">
        <f t="shared" si="7"/>
        <v>27.270319999999995</v>
      </c>
      <c r="I23" s="8">
        <v>16</v>
      </c>
      <c r="J23" s="15">
        <f t="shared" si="1"/>
        <v>16.701439999999998</v>
      </c>
      <c r="M23" s="8">
        <v>17</v>
      </c>
      <c r="N23" s="15">
        <f t="shared" si="0"/>
        <v>27.727</v>
      </c>
      <c r="P23" s="8">
        <v>16</v>
      </c>
      <c r="Q23" s="15">
        <f t="shared" si="2"/>
        <v>41.963380344827584</v>
      </c>
      <c r="S23" s="8">
        <v>15</v>
      </c>
      <c r="T23" s="15">
        <f t="shared" si="3"/>
        <v>0.28800000000000003</v>
      </c>
      <c r="V23" s="8">
        <v>7</v>
      </c>
      <c r="W23" s="15">
        <f t="shared" si="11"/>
        <v>3.0685073394940852</v>
      </c>
      <c r="AB23" s="8">
        <v>15</v>
      </c>
      <c r="AC23" s="15">
        <f t="shared" si="4"/>
        <v>30.508474576271187</v>
      </c>
      <c r="AE23" s="8">
        <f t="shared" si="10"/>
        <v>11</v>
      </c>
      <c r="AF23" s="15">
        <f t="shared" si="9"/>
        <v>29.289163496727266</v>
      </c>
      <c r="AH23" s="8">
        <v>15</v>
      </c>
      <c r="AI23" s="15">
        <f t="shared" si="5"/>
        <v>2.5974079487999995</v>
      </c>
      <c r="AK23" s="8">
        <v>15</v>
      </c>
      <c r="AL23" s="15">
        <f t="shared" si="6"/>
        <v>6.3091359743999993</v>
      </c>
      <c r="AP23" s="8">
        <v>15</v>
      </c>
      <c r="AQ23" s="15">
        <f t="shared" si="8"/>
        <v>176.71544752331783</v>
      </c>
    </row>
    <row r="24" spans="5:43" x14ac:dyDescent="0.25">
      <c r="E24" s="11">
        <v>15</v>
      </c>
      <c r="F24" s="12">
        <f t="shared" si="7"/>
        <v>29.218199999999996</v>
      </c>
      <c r="I24" s="8">
        <v>17</v>
      </c>
      <c r="J24" s="15">
        <f t="shared" si="1"/>
        <v>17.745279999999998</v>
      </c>
      <c r="M24" s="8">
        <v>18</v>
      </c>
      <c r="N24" s="15">
        <f t="shared" si="0"/>
        <v>29.358000000000001</v>
      </c>
      <c r="P24" s="8">
        <v>17</v>
      </c>
      <c r="Q24" s="15">
        <f t="shared" si="2"/>
        <v>39.49494620689655</v>
      </c>
      <c r="S24" s="8">
        <v>16</v>
      </c>
      <c r="T24" s="15">
        <f t="shared" si="3"/>
        <v>0.27</v>
      </c>
      <c r="V24" s="8">
        <v>8</v>
      </c>
      <c r="W24" s="15">
        <f t="shared" si="11"/>
        <v>2.6849439220573244</v>
      </c>
      <c r="AB24" s="8">
        <v>16</v>
      </c>
      <c r="AC24" s="15">
        <f t="shared" si="4"/>
        <v>28.601694915254239</v>
      </c>
      <c r="AE24" s="8">
        <f t="shared" si="10"/>
        <v>12</v>
      </c>
      <c r="AF24" s="15">
        <f t="shared" si="9"/>
        <v>26.848399871999991</v>
      </c>
      <c r="AH24" s="8">
        <v>16</v>
      </c>
      <c r="AI24" s="15">
        <f t="shared" si="5"/>
        <v>2.4350699519999996</v>
      </c>
      <c r="AK24" s="8">
        <v>16</v>
      </c>
      <c r="AL24" s="15">
        <f t="shared" si="6"/>
        <v>5.9148149759999997</v>
      </c>
      <c r="AP24" s="8">
        <v>16</v>
      </c>
      <c r="AQ24" s="15">
        <f t="shared" si="8"/>
        <v>174.62725205311045</v>
      </c>
    </row>
    <row r="25" spans="5:43" x14ac:dyDescent="0.25">
      <c r="E25" s="11">
        <v>16</v>
      </c>
      <c r="F25" s="12">
        <f t="shared" si="7"/>
        <v>31.166079999999994</v>
      </c>
      <c r="I25" s="8">
        <v>18</v>
      </c>
      <c r="J25" s="15">
        <f t="shared" si="1"/>
        <v>18.789119999999997</v>
      </c>
      <c r="M25" s="8">
        <v>19</v>
      </c>
      <c r="N25" s="15">
        <f t="shared" si="0"/>
        <v>30.989000000000001</v>
      </c>
      <c r="P25" s="8">
        <v>18</v>
      </c>
      <c r="Q25" s="15">
        <f t="shared" si="2"/>
        <v>37.300782528735631</v>
      </c>
      <c r="S25" s="8">
        <v>17</v>
      </c>
      <c r="T25" s="15">
        <f t="shared" si="3"/>
        <v>0.25411764705882356</v>
      </c>
      <c r="V25" s="8">
        <v>9</v>
      </c>
      <c r="W25" s="15">
        <f t="shared" si="11"/>
        <v>2.3866168196065107</v>
      </c>
      <c r="AB25" s="8">
        <v>17</v>
      </c>
      <c r="AC25" s="15">
        <f t="shared" si="4"/>
        <v>26.919242273180458</v>
      </c>
      <c r="AE25" s="8">
        <f t="shared" si="10"/>
        <v>13</v>
      </c>
      <c r="AF25" s="15">
        <f t="shared" si="9"/>
        <v>24.783138343384607</v>
      </c>
      <c r="AH25" s="8">
        <v>17</v>
      </c>
      <c r="AI25" s="15">
        <f t="shared" si="5"/>
        <v>2.2918305430588233</v>
      </c>
      <c r="AK25" s="8">
        <v>17</v>
      </c>
      <c r="AL25" s="15">
        <f t="shared" si="6"/>
        <v>5.5668846832941172</v>
      </c>
      <c r="AP25" s="8">
        <v>17</v>
      </c>
      <c r="AQ25" s="15">
        <f t="shared" si="8"/>
        <v>173.32857604998634</v>
      </c>
    </row>
    <row r="26" spans="5:43" x14ac:dyDescent="0.25">
      <c r="E26" s="11">
        <v>17</v>
      </c>
      <c r="F26" s="12">
        <f t="shared" si="7"/>
        <v>33.113959999999992</v>
      </c>
      <c r="I26" s="8">
        <v>19</v>
      </c>
      <c r="J26" s="15">
        <f t="shared" si="1"/>
        <v>19.832959999999996</v>
      </c>
      <c r="M26" s="8">
        <v>20</v>
      </c>
      <c r="N26" s="15">
        <f t="shared" si="0"/>
        <v>32.619999999999997</v>
      </c>
      <c r="P26" s="8">
        <v>19</v>
      </c>
      <c r="Q26" s="15">
        <f>$Q$5/P26</f>
        <v>35.337583448275858</v>
      </c>
      <c r="S26" s="8">
        <v>18</v>
      </c>
      <c r="T26" s="15">
        <f t="shared" si="3"/>
        <v>0.24000000000000002</v>
      </c>
      <c r="V26" s="8">
        <v>10</v>
      </c>
      <c r="W26" s="15">
        <f t="shared" si="11"/>
        <v>2.1479551376458597</v>
      </c>
      <c r="AB26" s="8">
        <v>18</v>
      </c>
      <c r="AC26" s="15">
        <f t="shared" si="4"/>
        <v>25.423728813559322</v>
      </c>
      <c r="AE26" s="8">
        <f t="shared" si="10"/>
        <v>14</v>
      </c>
      <c r="AF26" s="15">
        <f t="shared" si="9"/>
        <v>23.012914175999992</v>
      </c>
      <c r="AH26" s="8">
        <v>18</v>
      </c>
      <c r="AI26" s="15">
        <f t="shared" si="5"/>
        <v>2.1645066239999995</v>
      </c>
      <c r="AK26" s="8">
        <v>18</v>
      </c>
      <c r="AL26" s="15">
        <f t="shared" si="6"/>
        <v>5.2576133120000001</v>
      </c>
      <c r="AP26" s="8">
        <v>18</v>
      </c>
      <c r="AQ26" s="15">
        <f t="shared" si="8"/>
        <v>172.68783293609818</v>
      </c>
    </row>
    <row r="27" spans="5:43" x14ac:dyDescent="0.25">
      <c r="E27" s="11">
        <v>18</v>
      </c>
      <c r="F27" s="12">
        <f t="shared" si="7"/>
        <v>35.061839999999989</v>
      </c>
      <c r="I27" s="8">
        <v>20</v>
      </c>
      <c r="J27" s="15">
        <f t="shared" si="1"/>
        <v>20.876799999999996</v>
      </c>
      <c r="M27" s="8">
        <v>21</v>
      </c>
      <c r="N27" s="15">
        <f t="shared" si="0"/>
        <v>34.250999999999998</v>
      </c>
      <c r="P27" s="8">
        <v>20</v>
      </c>
      <c r="Q27" s="15">
        <f t="shared" ref="Q27:Q47" si="12">$Q$5/P27</f>
        <v>33.57070427586207</v>
      </c>
      <c r="S27" s="8">
        <v>19</v>
      </c>
      <c r="T27" s="15">
        <f t="shared" si="3"/>
        <v>0.22736842105263158</v>
      </c>
      <c r="V27" s="8">
        <v>11</v>
      </c>
      <c r="W27" s="15">
        <f t="shared" si="11"/>
        <v>1.9526864887689632</v>
      </c>
      <c r="AB27" s="8">
        <v>19</v>
      </c>
      <c r="AC27" s="15">
        <f t="shared" si="4"/>
        <v>24.085637823371989</v>
      </c>
      <c r="AE27" s="8">
        <f t="shared" si="10"/>
        <v>15</v>
      </c>
      <c r="AF27" s="15">
        <f t="shared" si="9"/>
        <v>21.478719897599994</v>
      </c>
      <c r="AH27" s="8">
        <v>19</v>
      </c>
      <c r="AI27" s="15">
        <f t="shared" si="5"/>
        <v>2.0505852227368417</v>
      </c>
      <c r="AK27" s="8">
        <v>19</v>
      </c>
      <c r="AL27" s="15">
        <f t="shared" si="6"/>
        <v>4.9808968218947367</v>
      </c>
      <c r="AP27" s="8">
        <v>19</v>
      </c>
      <c r="AQ27" s="15">
        <f t="shared" si="8"/>
        <v>172.60113857104037</v>
      </c>
    </row>
    <row r="28" spans="5:43" x14ac:dyDescent="0.25">
      <c r="E28" s="11">
        <v>19</v>
      </c>
      <c r="F28" s="12">
        <f t="shared" si="7"/>
        <v>37.009719999999994</v>
      </c>
      <c r="I28" s="8">
        <v>21</v>
      </c>
      <c r="J28" s="15">
        <f t="shared" si="1"/>
        <v>21.920639999999999</v>
      </c>
      <c r="M28" s="8">
        <v>22</v>
      </c>
      <c r="N28" s="15">
        <f t="shared" si="0"/>
        <v>35.881999999999998</v>
      </c>
      <c r="P28" s="8">
        <v>21</v>
      </c>
      <c r="Q28" s="15">
        <f t="shared" si="12"/>
        <v>31.972099310344827</v>
      </c>
      <c r="S28" s="8">
        <v>20</v>
      </c>
      <c r="T28" s="15">
        <f t="shared" si="3"/>
        <v>0.21600000000000003</v>
      </c>
      <c r="V28" s="8">
        <v>12</v>
      </c>
      <c r="W28" s="15">
        <f t="shared" si="11"/>
        <v>1.7899626147048828</v>
      </c>
      <c r="AB28" s="8">
        <v>20</v>
      </c>
      <c r="AC28" s="15">
        <f t="shared" si="4"/>
        <v>22.881355932203391</v>
      </c>
      <c r="AE28" s="8">
        <f>AE27+1</f>
        <v>16</v>
      </c>
      <c r="AF28" s="15">
        <f t="shared" si="9"/>
        <v>20.136299903999994</v>
      </c>
      <c r="AH28" s="8">
        <v>20</v>
      </c>
      <c r="AI28" s="15">
        <f t="shared" si="5"/>
        <v>1.9480559615999997</v>
      </c>
      <c r="AK28" s="8">
        <v>20</v>
      </c>
      <c r="AL28" s="15">
        <f t="shared" si="6"/>
        <v>4.7318519808000001</v>
      </c>
      <c r="AP28" s="8">
        <v>20</v>
      </c>
      <c r="AQ28" s="15">
        <f t="shared" si="8"/>
        <v>172.98538564248838</v>
      </c>
    </row>
    <row r="29" spans="5:43" x14ac:dyDescent="0.25">
      <c r="E29" s="11">
        <v>20</v>
      </c>
      <c r="F29" s="12">
        <f t="shared" si="7"/>
        <v>38.957599999999992</v>
      </c>
      <c r="I29" s="8">
        <v>22</v>
      </c>
      <c r="J29" s="15">
        <f t="shared" si="1"/>
        <v>22.964479999999998</v>
      </c>
      <c r="M29" s="8">
        <v>23</v>
      </c>
      <c r="N29" s="15">
        <f t="shared" si="0"/>
        <v>37.512999999999998</v>
      </c>
      <c r="P29" s="8">
        <v>22</v>
      </c>
      <c r="Q29" s="15">
        <f t="shared" si="12"/>
        <v>30.518822068965516</v>
      </c>
      <c r="S29" s="8">
        <v>21</v>
      </c>
      <c r="T29" s="15">
        <f t="shared" si="3"/>
        <v>0.20571428571428574</v>
      </c>
      <c r="V29" s="8">
        <v>13</v>
      </c>
      <c r="W29" s="15">
        <f t="shared" si="11"/>
        <v>1.6522731828045072</v>
      </c>
      <c r="AB29" s="8">
        <v>21</v>
      </c>
      <c r="AC29" s="15">
        <f t="shared" si="4"/>
        <v>21.791767554479421</v>
      </c>
      <c r="AE29" s="8">
        <f t="shared" si="10"/>
        <v>17</v>
      </c>
      <c r="AF29" s="15">
        <f t="shared" si="9"/>
        <v>18.951811674352935</v>
      </c>
      <c r="AH29" s="8">
        <v>21</v>
      </c>
      <c r="AI29" s="15">
        <f t="shared" si="5"/>
        <v>1.8552913919999998</v>
      </c>
      <c r="AK29" s="8">
        <v>21</v>
      </c>
      <c r="AL29" s="15">
        <f t="shared" si="6"/>
        <v>4.5065256959999997</v>
      </c>
      <c r="AP29" s="8">
        <v>21</v>
      </c>
      <c r="AQ29" s="15">
        <f t="shared" si="8"/>
        <v>173.77329680236986</v>
      </c>
    </row>
    <row r="30" spans="5:43" x14ac:dyDescent="0.25">
      <c r="E30" s="11">
        <v>21</v>
      </c>
      <c r="F30" s="12">
        <f t="shared" si="7"/>
        <v>40.90547999999999</v>
      </c>
      <c r="I30" s="8">
        <v>23</v>
      </c>
      <c r="J30" s="15">
        <f t="shared" si="1"/>
        <v>24.008319999999998</v>
      </c>
      <c r="M30" s="8">
        <v>24</v>
      </c>
      <c r="N30" s="15">
        <f t="shared" si="0"/>
        <v>39.143999999999998</v>
      </c>
      <c r="P30" s="8">
        <v>23</v>
      </c>
      <c r="Q30" s="15">
        <f t="shared" si="12"/>
        <v>29.19191676161919</v>
      </c>
      <c r="S30" s="8">
        <v>22</v>
      </c>
      <c r="T30" s="15">
        <f t="shared" si="3"/>
        <v>0.19636363636363638</v>
      </c>
      <c r="V30" s="8">
        <v>14</v>
      </c>
      <c r="W30" s="15">
        <f t="shared" si="11"/>
        <v>1.5342536697470426</v>
      </c>
      <c r="AB30" s="8">
        <v>22</v>
      </c>
      <c r="AC30" s="15">
        <f t="shared" si="4"/>
        <v>20.801232665639446</v>
      </c>
      <c r="AE30" s="8">
        <f t="shared" si="10"/>
        <v>18</v>
      </c>
      <c r="AF30" s="15">
        <f t="shared" si="9"/>
        <v>17.898933247999995</v>
      </c>
      <c r="AH30" s="8">
        <v>22</v>
      </c>
      <c r="AI30" s="15">
        <f t="shared" si="5"/>
        <v>1.7709599650909089</v>
      </c>
      <c r="AK30" s="8">
        <v>22</v>
      </c>
      <c r="AL30" s="15">
        <f t="shared" si="6"/>
        <v>4.3016836189090908</v>
      </c>
      <c r="AP30" s="8">
        <v>22</v>
      </c>
      <c r="AQ30" s="15">
        <f t="shared" si="8"/>
        <v>174.90982694771668</v>
      </c>
    </row>
    <row r="31" spans="5:43" x14ac:dyDescent="0.25">
      <c r="E31" s="11">
        <v>22</v>
      </c>
      <c r="F31" s="12">
        <f t="shared" si="7"/>
        <v>42.853359999999995</v>
      </c>
      <c r="I31" s="8">
        <v>24</v>
      </c>
      <c r="J31" s="15">
        <f t="shared" si="1"/>
        <v>25.052159999999997</v>
      </c>
      <c r="M31" s="8">
        <v>25</v>
      </c>
      <c r="N31" s="15">
        <f t="shared" si="0"/>
        <v>40.774999999999999</v>
      </c>
      <c r="P31" s="8">
        <v>24</v>
      </c>
      <c r="Q31" s="15">
        <f t="shared" si="12"/>
        <v>27.975586896551722</v>
      </c>
      <c r="S31" s="8">
        <v>23</v>
      </c>
      <c r="T31" s="15">
        <f t="shared" si="3"/>
        <v>0.18782608695652175</v>
      </c>
      <c r="V31" s="8">
        <v>15</v>
      </c>
      <c r="W31" s="15">
        <f t="shared" si="11"/>
        <v>1.4319700917639062</v>
      </c>
      <c r="AB31" s="8">
        <v>23</v>
      </c>
      <c r="AC31" s="15">
        <f t="shared" si="4"/>
        <v>19.896831245394253</v>
      </c>
      <c r="AE31" s="8">
        <f>AE30+1</f>
        <v>19</v>
      </c>
      <c r="AF31" s="15">
        <f t="shared" si="9"/>
        <v>16.956884129684205</v>
      </c>
      <c r="AH31" s="8">
        <v>23</v>
      </c>
      <c r="AI31" s="15">
        <f t="shared" si="5"/>
        <v>1.6939617057391303</v>
      </c>
      <c r="AK31" s="8">
        <v>23</v>
      </c>
      <c r="AL31" s="15">
        <f t="shared" si="6"/>
        <v>4.1146538963478259</v>
      </c>
      <c r="AP31" s="8">
        <v>23</v>
      </c>
      <c r="AQ31" s="15">
        <f t="shared" si="8"/>
        <v>176.3495040369464</v>
      </c>
    </row>
    <row r="32" spans="5:43" x14ac:dyDescent="0.25">
      <c r="E32" s="11">
        <v>23</v>
      </c>
      <c r="F32" s="12">
        <f t="shared" si="7"/>
        <v>44.801239999999993</v>
      </c>
      <c r="I32" s="8">
        <v>25</v>
      </c>
      <c r="J32" s="15">
        <f t="shared" si="1"/>
        <v>26.095999999999997</v>
      </c>
      <c r="M32" s="8">
        <v>26</v>
      </c>
      <c r="N32" s="15">
        <f t="shared" si="0"/>
        <v>42.405999999999999</v>
      </c>
      <c r="P32" s="8">
        <v>25</v>
      </c>
      <c r="Q32" s="15">
        <f t="shared" si="12"/>
        <v>26.856563420689653</v>
      </c>
      <c r="S32" s="8">
        <v>24</v>
      </c>
      <c r="T32" s="15">
        <f t="shared" si="3"/>
        <v>0.18000000000000002</v>
      </c>
      <c r="V32" s="8">
        <v>16</v>
      </c>
      <c r="W32" s="15">
        <f t="shared" si="11"/>
        <v>1.3424719610286622</v>
      </c>
      <c r="AB32" s="8">
        <v>24</v>
      </c>
      <c r="AC32" s="15">
        <f t="shared" si="4"/>
        <v>19.067796610169491</v>
      </c>
      <c r="AE32" s="8">
        <f t="shared" ref="AE32:AE39" si="13">AE31+1</f>
        <v>20</v>
      </c>
      <c r="AF32" s="15">
        <f t="shared" si="9"/>
        <v>16.109039923199994</v>
      </c>
      <c r="AH32" s="8">
        <v>24</v>
      </c>
      <c r="AI32" s="15">
        <f t="shared" si="5"/>
        <v>1.6233799679999998</v>
      </c>
      <c r="AK32" s="8">
        <v>24</v>
      </c>
      <c r="AL32" s="15">
        <f t="shared" si="6"/>
        <v>3.9432099839999997</v>
      </c>
      <c r="AP32" s="8">
        <v>24</v>
      </c>
      <c r="AQ32" s="15">
        <f t="shared" si="8"/>
        <v>178.05443470207368</v>
      </c>
    </row>
    <row r="33" spans="5:43" x14ac:dyDescent="0.25">
      <c r="E33" s="11">
        <v>24</v>
      </c>
      <c r="F33" s="12">
        <f t="shared" si="7"/>
        <v>46.749119999999991</v>
      </c>
      <c r="I33" s="8">
        <v>26</v>
      </c>
      <c r="J33" s="15">
        <f t="shared" si="1"/>
        <v>27.139839999999996</v>
      </c>
      <c r="M33" s="8">
        <v>27</v>
      </c>
      <c r="N33" s="15">
        <f t="shared" si="0"/>
        <v>44.036999999999999</v>
      </c>
      <c r="P33" s="8">
        <v>26</v>
      </c>
      <c r="Q33" s="15">
        <f t="shared" si="12"/>
        <v>25.82361867374005</v>
      </c>
      <c r="S33" s="8">
        <v>25</v>
      </c>
      <c r="T33" s="15">
        <f t="shared" si="3"/>
        <v>0.17280000000000001</v>
      </c>
      <c r="V33" s="8">
        <v>17</v>
      </c>
      <c r="W33" s="15">
        <f t="shared" si="11"/>
        <v>1.2635030221446233</v>
      </c>
      <c r="AB33" s="8">
        <v>25</v>
      </c>
      <c r="AC33" s="15">
        <f t="shared" si="4"/>
        <v>18.305084745762713</v>
      </c>
      <c r="AE33" s="8">
        <f t="shared" si="13"/>
        <v>21</v>
      </c>
      <c r="AF33" s="15">
        <f t="shared" si="9"/>
        <v>15.341942783999995</v>
      </c>
      <c r="AH33" s="8">
        <v>25</v>
      </c>
      <c r="AI33" s="15">
        <f t="shared" si="5"/>
        <v>1.5584447692799999</v>
      </c>
      <c r="AK33" s="8">
        <v>25</v>
      </c>
      <c r="AL33" s="15">
        <f t="shared" si="6"/>
        <v>3.7854815846399998</v>
      </c>
      <c r="AP33" s="8">
        <v>25</v>
      </c>
      <c r="AQ33" s="15">
        <f t="shared" si="8"/>
        <v>179.99278851399069</v>
      </c>
    </row>
    <row r="34" spans="5:43" x14ac:dyDescent="0.25">
      <c r="E34" s="11">
        <v>25</v>
      </c>
      <c r="F34" s="12">
        <f t="shared" si="7"/>
        <v>48.696999999999989</v>
      </c>
      <c r="I34" s="8">
        <v>27</v>
      </c>
      <c r="J34" s="15">
        <f t="shared" si="1"/>
        <v>28.183679999999995</v>
      </c>
      <c r="M34" s="8">
        <v>28</v>
      </c>
      <c r="N34" s="15">
        <f t="shared" si="0"/>
        <v>45.667999999999999</v>
      </c>
      <c r="P34" s="8">
        <v>27</v>
      </c>
      <c r="Q34" s="15">
        <f t="shared" si="12"/>
        <v>24.86718835249042</v>
      </c>
      <c r="S34" s="8">
        <v>26</v>
      </c>
      <c r="T34" s="15">
        <f t="shared" si="3"/>
        <v>0.16615384615384615</v>
      </c>
      <c r="V34" s="8">
        <v>18</v>
      </c>
      <c r="W34" s="15">
        <f t="shared" si="11"/>
        <v>1.1933084098032554</v>
      </c>
      <c r="AB34" s="8">
        <v>26</v>
      </c>
      <c r="AC34" s="15">
        <f t="shared" si="4"/>
        <v>17.60104302477184</v>
      </c>
      <c r="AE34" s="8">
        <f t="shared" si="13"/>
        <v>22</v>
      </c>
      <c r="AF34" s="15">
        <f t="shared" si="9"/>
        <v>14.644581748363633</v>
      </c>
      <c r="AH34" s="8">
        <v>26</v>
      </c>
      <c r="AI34" s="15">
        <f t="shared" si="5"/>
        <v>1.4985045858461536</v>
      </c>
      <c r="AK34" s="8">
        <v>26</v>
      </c>
      <c r="AL34" s="15">
        <f t="shared" si="6"/>
        <v>3.639886139076923</v>
      </c>
      <c r="AP34" s="8">
        <v>26</v>
      </c>
      <c r="AQ34" s="15">
        <f t="shared" si="8"/>
        <v>182.13763203268334</v>
      </c>
    </row>
    <row r="35" spans="5:43" x14ac:dyDescent="0.25">
      <c r="E35" s="11">
        <v>26</v>
      </c>
      <c r="F35" s="12">
        <f t="shared" si="7"/>
        <v>50.644879999999986</v>
      </c>
      <c r="I35" s="8">
        <v>28</v>
      </c>
      <c r="J35" s="15">
        <f t="shared" si="1"/>
        <v>29.227519999999998</v>
      </c>
      <c r="M35" s="8">
        <v>29</v>
      </c>
      <c r="N35" s="15">
        <f t="shared" si="0"/>
        <v>47.298999999999999</v>
      </c>
      <c r="P35" s="8">
        <v>28</v>
      </c>
      <c r="Q35" s="15">
        <f t="shared" si="12"/>
        <v>23.97907448275862</v>
      </c>
      <c r="S35" s="8">
        <v>27</v>
      </c>
      <c r="T35" s="15">
        <f t="shared" si="3"/>
        <v>0.16</v>
      </c>
      <c r="V35" s="8">
        <v>19</v>
      </c>
      <c r="W35" s="15">
        <f>$W$14/V35</f>
        <v>1.1305027040241367</v>
      </c>
      <c r="AB35" s="8">
        <v>27</v>
      </c>
      <c r="AC35" s="15">
        <f t="shared" si="4"/>
        <v>16.949152542372882</v>
      </c>
      <c r="AE35" s="8">
        <f t="shared" si="13"/>
        <v>23</v>
      </c>
      <c r="AF35" s="15">
        <f t="shared" si="9"/>
        <v>14.007860802782604</v>
      </c>
      <c r="AH35" s="8">
        <v>27</v>
      </c>
      <c r="AI35" s="15">
        <f t="shared" si="5"/>
        <v>1.4430044159999997</v>
      </c>
      <c r="AK35" s="8">
        <v>27</v>
      </c>
      <c r="AL35" s="15">
        <f t="shared" si="6"/>
        <v>3.505075541333333</v>
      </c>
      <c r="AP35" s="8">
        <v>27</v>
      </c>
      <c r="AQ35" s="15">
        <f t="shared" si="8"/>
        <v>184.46602195739877</v>
      </c>
    </row>
    <row r="36" spans="5:43" x14ac:dyDescent="0.25">
      <c r="E36" s="11">
        <v>27</v>
      </c>
      <c r="F36" s="12">
        <f t="shared" si="7"/>
        <v>52.592759999999991</v>
      </c>
      <c r="I36" s="8">
        <v>29</v>
      </c>
      <c r="J36" s="15">
        <f t="shared" si="1"/>
        <v>30.271359999999998</v>
      </c>
      <c r="M36" s="8">
        <v>30</v>
      </c>
      <c r="N36" s="15">
        <f t="shared" si="0"/>
        <v>48.93</v>
      </c>
      <c r="P36" s="8">
        <v>29</v>
      </c>
      <c r="Q36" s="15">
        <f t="shared" si="12"/>
        <v>23.152209845422114</v>
      </c>
      <c r="S36" s="8">
        <v>28</v>
      </c>
      <c r="T36" s="15">
        <f t="shared" si="3"/>
        <v>0.1542857142857143</v>
      </c>
      <c r="V36" s="8">
        <v>20</v>
      </c>
      <c r="W36" s="15">
        <f t="shared" ref="W36:W56" si="14">$W$14/V36</f>
        <v>1.0739775688229298</v>
      </c>
      <c r="AB36" s="8">
        <v>28</v>
      </c>
      <c r="AC36" s="15">
        <f t="shared" si="4"/>
        <v>16.343825665859566</v>
      </c>
      <c r="AE36" s="8">
        <f t="shared" si="13"/>
        <v>24</v>
      </c>
      <c r="AF36" s="15">
        <f t="shared" si="9"/>
        <v>13.424199935999996</v>
      </c>
      <c r="AH36" s="8">
        <v>28</v>
      </c>
      <c r="AI36" s="15">
        <f t="shared" si="5"/>
        <v>1.3914685439999999</v>
      </c>
      <c r="AK36" s="8">
        <v>28</v>
      </c>
      <c r="AL36" s="15">
        <f t="shared" si="6"/>
        <v>3.379894272</v>
      </c>
      <c r="AP36" s="8">
        <v>28</v>
      </c>
      <c r="AQ36" s="15">
        <f t="shared" si="8"/>
        <v>186.9582926017774</v>
      </c>
    </row>
    <row r="37" spans="5:43" x14ac:dyDescent="0.25">
      <c r="E37" s="11">
        <v>28</v>
      </c>
      <c r="F37" s="12">
        <f t="shared" si="7"/>
        <v>54.540639999999989</v>
      </c>
      <c r="I37" s="8">
        <v>30</v>
      </c>
      <c r="J37" s="15">
        <f t="shared" si="1"/>
        <v>31.315199999999997</v>
      </c>
      <c r="M37" s="8">
        <v>31</v>
      </c>
      <c r="N37" s="15">
        <f t="shared" si="0"/>
        <v>50.561</v>
      </c>
      <c r="P37" s="8">
        <v>30</v>
      </c>
      <c r="Q37" s="15">
        <f t="shared" si="12"/>
        <v>22.380469517241377</v>
      </c>
      <c r="S37" s="8">
        <v>29</v>
      </c>
      <c r="T37" s="15">
        <f t="shared" si="3"/>
        <v>0.14896551724137932</v>
      </c>
      <c r="V37" s="8">
        <v>21</v>
      </c>
      <c r="W37" s="15">
        <f t="shared" si="14"/>
        <v>1.0228357798313616</v>
      </c>
      <c r="AB37" s="8">
        <v>29</v>
      </c>
      <c r="AC37" s="15">
        <f t="shared" si="4"/>
        <v>15.780245470485097</v>
      </c>
      <c r="AE37" s="8">
        <f t="shared" si="13"/>
        <v>25</v>
      </c>
      <c r="AF37" s="15">
        <f t="shared" si="9"/>
        <v>12.887231938559996</v>
      </c>
      <c r="AH37" s="8">
        <v>29</v>
      </c>
      <c r="AI37" s="15">
        <f t="shared" si="5"/>
        <v>1.3434868700689653</v>
      </c>
      <c r="AK37" s="8">
        <v>29</v>
      </c>
      <c r="AL37" s="15">
        <f t="shared" si="6"/>
        <v>3.2633461936551722</v>
      </c>
      <c r="AP37" s="8">
        <v>29</v>
      </c>
      <c r="AQ37" s="15">
        <f t="shared" si="8"/>
        <v>189.59749078792299</v>
      </c>
    </row>
    <row r="38" spans="5:43" x14ac:dyDescent="0.25">
      <c r="E38" s="11">
        <v>29</v>
      </c>
      <c r="F38" s="12">
        <f t="shared" si="7"/>
        <v>56.488519999999987</v>
      </c>
      <c r="I38" s="8">
        <v>31</v>
      </c>
      <c r="J38" s="15">
        <f t="shared" si="1"/>
        <v>32.359039999999993</v>
      </c>
      <c r="M38" s="8">
        <v>32</v>
      </c>
      <c r="N38" s="15">
        <f t="shared" si="0"/>
        <v>52.192</v>
      </c>
      <c r="P38" s="8">
        <v>31</v>
      </c>
      <c r="Q38" s="15">
        <f t="shared" si="12"/>
        <v>21.658518887652946</v>
      </c>
      <c r="S38" s="8">
        <v>30</v>
      </c>
      <c r="T38" s="15">
        <f t="shared" si="3"/>
        <v>0.14400000000000002</v>
      </c>
      <c r="V38" s="8">
        <v>22</v>
      </c>
      <c r="W38" s="15">
        <f t="shared" si="14"/>
        <v>0.97634324438448161</v>
      </c>
      <c r="AB38" s="8">
        <v>30</v>
      </c>
      <c r="AC38" s="15">
        <f t="shared" si="4"/>
        <v>15.254237288135593</v>
      </c>
      <c r="AE38" s="8">
        <f t="shared" si="13"/>
        <v>26</v>
      </c>
      <c r="AF38" s="15">
        <f t="shared" si="9"/>
        <v>12.391569171692304</v>
      </c>
      <c r="AH38" s="8">
        <v>30</v>
      </c>
      <c r="AI38" s="15">
        <f t="shared" si="5"/>
        <v>1.2987039743999997</v>
      </c>
      <c r="AK38" s="8">
        <v>30</v>
      </c>
      <c r="AL38" s="15">
        <f t="shared" si="6"/>
        <v>3.1545679871999996</v>
      </c>
      <c r="AP38" s="8">
        <v>30</v>
      </c>
      <c r="AQ38" s="15">
        <f t="shared" si="8"/>
        <v>192.36892376165895</v>
      </c>
    </row>
    <row r="39" spans="5:43" x14ac:dyDescent="0.25">
      <c r="E39" s="11">
        <v>30</v>
      </c>
      <c r="F39" s="12">
        <f t="shared" si="7"/>
        <v>58.436399999999992</v>
      </c>
      <c r="I39" s="8">
        <v>32</v>
      </c>
      <c r="J39" s="15">
        <f t="shared" si="1"/>
        <v>33.402879999999996</v>
      </c>
      <c r="M39" s="8">
        <v>33</v>
      </c>
      <c r="N39" s="15">
        <f t="shared" si="0"/>
        <v>53.823</v>
      </c>
      <c r="P39" s="8">
        <v>32</v>
      </c>
      <c r="Q39" s="15">
        <f t="shared" si="12"/>
        <v>20.981690172413792</v>
      </c>
      <c r="S39" s="8">
        <v>31</v>
      </c>
      <c r="T39" s="15">
        <f t="shared" si="3"/>
        <v>0.13935483870967744</v>
      </c>
      <c r="V39" s="8">
        <v>23</v>
      </c>
      <c r="W39" s="15">
        <f t="shared" si="14"/>
        <v>0.93389353810689546</v>
      </c>
      <c r="AB39" s="8">
        <v>31</v>
      </c>
      <c r="AC39" s="15">
        <f t="shared" si="4"/>
        <v>14.762165117550575</v>
      </c>
      <c r="AE39" s="8">
        <f t="shared" si="13"/>
        <v>27</v>
      </c>
      <c r="AF39" s="15">
        <f t="shared" si="9"/>
        <v>11.93262216533333</v>
      </c>
      <c r="AH39" s="8">
        <v>31</v>
      </c>
      <c r="AI39" s="15">
        <f t="shared" si="5"/>
        <v>1.2568102978064515</v>
      </c>
      <c r="AK39" s="8">
        <v>31</v>
      </c>
      <c r="AL39" s="15">
        <f t="shared" si="6"/>
        <v>3.0528077295483871</v>
      </c>
      <c r="AP39" s="8">
        <v>31</v>
      </c>
      <c r="AQ39" s="15">
        <f t="shared" si="8"/>
        <v>195.25979460805701</v>
      </c>
    </row>
    <row r="40" spans="5:43" x14ac:dyDescent="0.25">
      <c r="E40" s="11">
        <v>31</v>
      </c>
      <c r="F40" s="12">
        <f t="shared" si="7"/>
        <v>60.38427999999999</v>
      </c>
      <c r="I40" s="8">
        <v>33</v>
      </c>
      <c r="J40" s="15">
        <f t="shared" si="1"/>
        <v>34.446719999999999</v>
      </c>
      <c r="M40" s="8">
        <v>34</v>
      </c>
      <c r="N40" s="15">
        <f t="shared" si="0"/>
        <v>55.454000000000001</v>
      </c>
      <c r="P40" s="8">
        <v>33</v>
      </c>
      <c r="Q40" s="15">
        <f t="shared" si="12"/>
        <v>20.345881379310345</v>
      </c>
      <c r="S40" s="8">
        <v>32</v>
      </c>
      <c r="T40" s="15">
        <f t="shared" si="3"/>
        <v>0.13500000000000001</v>
      </c>
      <c r="V40" s="8">
        <v>24</v>
      </c>
      <c r="W40" s="15">
        <f t="shared" si="14"/>
        <v>0.89498130735244141</v>
      </c>
      <c r="AB40" s="8">
        <v>32</v>
      </c>
      <c r="AC40" s="15">
        <f t="shared" si="4"/>
        <v>14.300847457627119</v>
      </c>
      <c r="AE40" s="8">
        <f>AE39+1</f>
        <v>28</v>
      </c>
      <c r="AF40" s="15">
        <f t="shared" si="9"/>
        <v>11.506457087999996</v>
      </c>
      <c r="AH40" s="8">
        <v>32</v>
      </c>
      <c r="AI40" s="15">
        <f t="shared" si="5"/>
        <v>1.2175349759999998</v>
      </c>
      <c r="AK40" s="8">
        <v>32</v>
      </c>
      <c r="AL40" s="15">
        <f t="shared" si="6"/>
        <v>2.9574074879999999</v>
      </c>
      <c r="AP40" s="8">
        <v>32</v>
      </c>
      <c r="AQ40" s="15">
        <f t="shared" si="8"/>
        <v>198.2589060265552</v>
      </c>
    </row>
    <row r="41" spans="5:43" x14ac:dyDescent="0.25">
      <c r="E41" s="11">
        <v>32</v>
      </c>
      <c r="F41" s="12">
        <f t="shared" si="7"/>
        <v>62.332159999999988</v>
      </c>
      <c r="I41" s="8">
        <v>34</v>
      </c>
      <c r="J41" s="15">
        <f t="shared" si="1"/>
        <v>35.490559999999995</v>
      </c>
      <c r="M41" s="8">
        <v>35</v>
      </c>
      <c r="N41" s="15">
        <f t="shared" si="0"/>
        <v>57.085000000000001</v>
      </c>
      <c r="P41" s="8">
        <v>34</v>
      </c>
      <c r="Q41" s="15">
        <f t="shared" si="12"/>
        <v>19.747473103448275</v>
      </c>
      <c r="S41" s="8">
        <v>33</v>
      </c>
      <c r="T41" s="15">
        <f t="shared" si="3"/>
        <v>0.13090909090909092</v>
      </c>
      <c r="V41" s="8">
        <v>25</v>
      </c>
      <c r="W41" s="15">
        <f t="shared" si="14"/>
        <v>0.85918205505834377</v>
      </c>
      <c r="AB41" s="8">
        <v>33</v>
      </c>
      <c r="AC41" s="15">
        <f t="shared" si="4"/>
        <v>13.867488443759632</v>
      </c>
      <c r="AE41" s="8">
        <f t="shared" ref="AE41:AE52" si="15">AE40+1</f>
        <v>29</v>
      </c>
      <c r="AF41" s="15">
        <f t="shared" si="9"/>
        <v>11.109682705655169</v>
      </c>
      <c r="AH41" s="8">
        <v>33</v>
      </c>
      <c r="AI41" s="15">
        <f t="shared" si="5"/>
        <v>1.1806399767272726</v>
      </c>
      <c r="AK41" s="8">
        <v>33</v>
      </c>
      <c r="AL41" s="15">
        <f t="shared" si="6"/>
        <v>2.8677890792727272</v>
      </c>
      <c r="AP41" s="8">
        <v>33</v>
      </c>
      <c r="AQ41" s="15">
        <f t="shared" si="8"/>
        <v>201.35641796514449</v>
      </c>
    </row>
    <row r="42" spans="5:43" x14ac:dyDescent="0.25">
      <c r="E42" s="11">
        <v>33</v>
      </c>
      <c r="F42" s="12">
        <f t="shared" si="7"/>
        <v>64.280039999999985</v>
      </c>
      <c r="I42" s="8">
        <v>35</v>
      </c>
      <c r="J42" s="15">
        <f t="shared" si="1"/>
        <v>36.534399999999998</v>
      </c>
      <c r="M42" s="8">
        <v>36</v>
      </c>
      <c r="N42" s="15">
        <f t="shared" si="0"/>
        <v>58.716000000000001</v>
      </c>
      <c r="P42" s="8">
        <v>35</v>
      </c>
      <c r="Q42" s="15">
        <f t="shared" si="12"/>
        <v>19.183259586206894</v>
      </c>
      <c r="S42" s="8">
        <v>34</v>
      </c>
      <c r="T42" s="15">
        <f t="shared" si="3"/>
        <v>0.12705882352941178</v>
      </c>
      <c r="V42" s="8">
        <v>26</v>
      </c>
      <c r="W42" s="15">
        <f t="shared" si="14"/>
        <v>0.8261365914022536</v>
      </c>
      <c r="AB42" s="8">
        <v>34</v>
      </c>
      <c r="AC42" s="15">
        <f t="shared" si="4"/>
        <v>13.459621136590229</v>
      </c>
      <c r="AE42" s="8">
        <f t="shared" si="15"/>
        <v>30</v>
      </c>
      <c r="AF42" s="15">
        <f t="shared" si="9"/>
        <v>10.739359948799997</v>
      </c>
      <c r="AH42" s="8">
        <v>34</v>
      </c>
      <c r="AI42" s="15">
        <f t="shared" si="5"/>
        <v>1.1459152715294116</v>
      </c>
      <c r="AK42" s="8">
        <v>34</v>
      </c>
      <c r="AL42" s="15">
        <f t="shared" si="6"/>
        <v>2.7834423416470586</v>
      </c>
      <c r="AP42" s="8">
        <v>34</v>
      </c>
      <c r="AQ42" s="15">
        <f t="shared" si="8"/>
        <v>204.54364802499316</v>
      </c>
    </row>
    <row r="43" spans="5:43" x14ac:dyDescent="0.25">
      <c r="E43" s="11">
        <v>34</v>
      </c>
      <c r="F43" s="12">
        <f t="shared" si="7"/>
        <v>66.227919999999983</v>
      </c>
      <c r="I43" s="8">
        <v>36</v>
      </c>
      <c r="J43" s="15">
        <f t="shared" si="1"/>
        <v>37.578239999999994</v>
      </c>
      <c r="M43" s="8">
        <v>37</v>
      </c>
      <c r="N43" s="15">
        <f t="shared" si="0"/>
        <v>60.347000000000001</v>
      </c>
      <c r="P43" s="8">
        <v>36</v>
      </c>
      <c r="Q43" s="15">
        <f t="shared" si="12"/>
        <v>18.650391264367816</v>
      </c>
      <c r="S43" s="8">
        <v>35</v>
      </c>
      <c r="T43" s="15">
        <f t="shared" si="3"/>
        <v>0.12342857142857144</v>
      </c>
      <c r="V43" s="8">
        <v>27</v>
      </c>
      <c r="W43" s="15">
        <f t="shared" si="14"/>
        <v>0.79553893986883684</v>
      </c>
      <c r="AB43" s="8">
        <v>35</v>
      </c>
      <c r="AC43" s="15">
        <f t="shared" si="4"/>
        <v>13.075060532687653</v>
      </c>
      <c r="AE43" s="8">
        <f t="shared" si="15"/>
        <v>31</v>
      </c>
      <c r="AF43" s="15">
        <f t="shared" si="9"/>
        <v>10.392928982709675</v>
      </c>
      <c r="AH43" s="8">
        <v>35</v>
      </c>
      <c r="AI43" s="15">
        <f t="shared" si="5"/>
        <v>1.1131748351999999</v>
      </c>
      <c r="AK43" s="8">
        <v>35</v>
      </c>
      <c r="AL43" s="15">
        <f t="shared" si="6"/>
        <v>2.7039154175999998</v>
      </c>
      <c r="AP43" s="8">
        <v>35</v>
      </c>
      <c r="AQ43" s="15">
        <f t="shared" si="8"/>
        <v>207.81290608142191</v>
      </c>
    </row>
    <row r="44" spans="5:43" x14ac:dyDescent="0.25">
      <c r="E44" s="11">
        <v>35</v>
      </c>
      <c r="F44" s="12">
        <f t="shared" si="7"/>
        <v>68.175799999999981</v>
      </c>
      <c r="I44" s="8">
        <v>37</v>
      </c>
      <c r="J44" s="15">
        <f t="shared" si="1"/>
        <v>38.622079999999997</v>
      </c>
      <c r="M44" s="8">
        <v>38</v>
      </c>
      <c r="N44" s="15">
        <f t="shared" si="0"/>
        <v>61.978000000000002</v>
      </c>
      <c r="P44" s="8">
        <v>37</v>
      </c>
      <c r="Q44" s="15">
        <f t="shared" si="12"/>
        <v>18.146326635601117</v>
      </c>
      <c r="S44" s="8">
        <v>36</v>
      </c>
      <c r="T44" s="15">
        <f t="shared" si="3"/>
        <v>0.12000000000000001</v>
      </c>
      <c r="V44" s="8">
        <v>28</v>
      </c>
      <c r="W44" s="15">
        <f t="shared" si="14"/>
        <v>0.76712683487352129</v>
      </c>
      <c r="AB44" s="8">
        <v>36</v>
      </c>
      <c r="AC44" s="15">
        <f t="shared" si="4"/>
        <v>12.711864406779661</v>
      </c>
      <c r="AE44" s="8">
        <f t="shared" si="15"/>
        <v>32</v>
      </c>
      <c r="AF44" s="15">
        <f t="shared" si="9"/>
        <v>10.068149951999997</v>
      </c>
      <c r="AH44" s="8">
        <v>36</v>
      </c>
      <c r="AI44" s="15">
        <f t="shared" si="5"/>
        <v>1.0822533119999997</v>
      </c>
      <c r="AK44" s="8">
        <v>36</v>
      </c>
      <c r="AL44" s="15">
        <f t="shared" si="6"/>
        <v>2.6288066560000001</v>
      </c>
      <c r="AP44" s="8">
        <v>36</v>
      </c>
      <c r="AQ44" s="15">
        <f t="shared" si="8"/>
        <v>211.15735646804907</v>
      </c>
    </row>
    <row r="45" spans="5:43" x14ac:dyDescent="0.25">
      <c r="E45" s="11">
        <v>36</v>
      </c>
      <c r="F45" s="12">
        <f t="shared" si="7"/>
        <v>70.123679999999979</v>
      </c>
      <c r="I45" s="8">
        <v>38</v>
      </c>
      <c r="J45" s="15">
        <f t="shared" si="1"/>
        <v>39.665919999999993</v>
      </c>
      <c r="M45" s="8">
        <v>39</v>
      </c>
      <c r="N45" s="15">
        <f t="shared" si="0"/>
        <v>63.609000000000002</v>
      </c>
      <c r="P45" s="8">
        <v>38</v>
      </c>
      <c r="Q45" s="15">
        <f t="shared" si="12"/>
        <v>17.668791724137929</v>
      </c>
      <c r="S45" s="8">
        <v>37</v>
      </c>
      <c r="T45" s="15">
        <f t="shared" si="3"/>
        <v>0.11675675675675676</v>
      </c>
      <c r="V45" s="8">
        <v>29</v>
      </c>
      <c r="W45" s="15">
        <f t="shared" si="14"/>
        <v>0.74067418539512397</v>
      </c>
      <c r="AB45" s="8">
        <v>37</v>
      </c>
      <c r="AC45" s="15">
        <f t="shared" si="4"/>
        <v>12.368300503893725</v>
      </c>
      <c r="AE45" s="8">
        <f t="shared" si="15"/>
        <v>33</v>
      </c>
      <c r="AF45" s="15">
        <f t="shared" si="9"/>
        <v>9.7630544989090886</v>
      </c>
      <c r="AH45" s="8">
        <v>37</v>
      </c>
      <c r="AI45" s="15">
        <f t="shared" si="5"/>
        <v>1.0530032224864863</v>
      </c>
      <c r="AK45" s="8">
        <v>37</v>
      </c>
      <c r="AL45" s="15">
        <f t="shared" si="6"/>
        <v>2.5577578274594592</v>
      </c>
      <c r="AP45" s="8">
        <v>37</v>
      </c>
      <c r="AQ45" s="15">
        <f t="shared" si="8"/>
        <v>214.57090250945316</v>
      </c>
    </row>
    <row r="46" spans="5:43" x14ac:dyDescent="0.25">
      <c r="E46" s="11">
        <v>37</v>
      </c>
      <c r="F46" s="12">
        <f t="shared" si="7"/>
        <v>72.071559999999991</v>
      </c>
      <c r="I46" s="8">
        <v>39</v>
      </c>
      <c r="J46" s="15">
        <f t="shared" si="1"/>
        <v>40.709759999999996</v>
      </c>
      <c r="M46" s="8">
        <v>40</v>
      </c>
      <c r="N46" s="15">
        <f t="shared" si="0"/>
        <v>65.239999999999995</v>
      </c>
      <c r="P46" s="8">
        <v>39</v>
      </c>
      <c r="Q46" s="15">
        <f t="shared" si="12"/>
        <v>17.215745782493368</v>
      </c>
      <c r="S46" s="8">
        <v>38</v>
      </c>
      <c r="T46" s="15">
        <f t="shared" si="3"/>
        <v>0.11368421052631579</v>
      </c>
      <c r="V46" s="8">
        <v>30</v>
      </c>
      <c r="W46" s="15">
        <f t="shared" si="14"/>
        <v>0.71598504588195311</v>
      </c>
      <c r="AB46" s="8">
        <v>38</v>
      </c>
      <c r="AC46" s="15">
        <f t="shared" si="4"/>
        <v>12.042818911685995</v>
      </c>
      <c r="AE46" s="8">
        <f t="shared" si="15"/>
        <v>34</v>
      </c>
      <c r="AF46" s="15">
        <f t="shared" si="9"/>
        <v>9.4759058371764677</v>
      </c>
      <c r="AH46" s="8">
        <v>38</v>
      </c>
      <c r="AI46" s="15">
        <f t="shared" si="5"/>
        <v>1.0252926113684209</v>
      </c>
      <c r="AK46" s="8">
        <v>38</v>
      </c>
      <c r="AL46" s="15">
        <f t="shared" si="6"/>
        <v>2.4904484109473684</v>
      </c>
      <c r="AP46" s="8">
        <v>38</v>
      </c>
      <c r="AQ46" s="15">
        <f t="shared" si="8"/>
        <v>218.04808928552021</v>
      </c>
    </row>
    <row r="47" spans="5:43" x14ac:dyDescent="0.25">
      <c r="E47" s="11">
        <v>38</v>
      </c>
      <c r="F47" s="12">
        <f t="shared" si="7"/>
        <v>74.019439999999989</v>
      </c>
      <c r="I47" s="8">
        <v>40</v>
      </c>
      <c r="J47" s="15">
        <f t="shared" si="1"/>
        <v>41.753599999999992</v>
      </c>
      <c r="P47" s="8">
        <v>40</v>
      </c>
      <c r="Q47" s="15">
        <f t="shared" si="12"/>
        <v>16.785352137931035</v>
      </c>
      <c r="S47" s="8">
        <v>39</v>
      </c>
      <c r="T47" s="15">
        <f t="shared" si="3"/>
        <v>0.11076923076923077</v>
      </c>
      <c r="V47" s="8">
        <v>31</v>
      </c>
      <c r="W47" s="15">
        <f t="shared" si="14"/>
        <v>0.6928887540793095</v>
      </c>
      <c r="AB47" s="8">
        <v>39</v>
      </c>
      <c r="AC47" s="15">
        <f t="shared" si="4"/>
        <v>11.734028683181226</v>
      </c>
      <c r="AE47" s="8">
        <f t="shared" si="15"/>
        <v>35</v>
      </c>
      <c r="AF47" s="15">
        <f t="shared" si="9"/>
        <v>9.2051656703999978</v>
      </c>
      <c r="AH47" s="8">
        <v>39</v>
      </c>
      <c r="AI47" s="15">
        <f t="shared" si="5"/>
        <v>0.9990030572307691</v>
      </c>
      <c r="AK47" s="8">
        <v>39</v>
      </c>
      <c r="AL47" s="15">
        <f t="shared" si="6"/>
        <v>2.4265907593846152</v>
      </c>
      <c r="AP47" s="8">
        <v>39</v>
      </c>
      <c r="AQ47" s="15">
        <f t="shared" si="8"/>
        <v>221.58402135512227</v>
      </c>
    </row>
    <row r="48" spans="5:43" x14ac:dyDescent="0.25">
      <c r="E48" s="11">
        <v>39</v>
      </c>
      <c r="F48" s="12">
        <f t="shared" si="7"/>
        <v>75.967319999999987</v>
      </c>
      <c r="S48" s="8">
        <v>40</v>
      </c>
      <c r="T48" s="15">
        <f t="shared" si="3"/>
        <v>0.10800000000000001</v>
      </c>
      <c r="V48" s="8">
        <v>32</v>
      </c>
      <c r="W48" s="15">
        <f t="shared" si="14"/>
        <v>0.67123598051433109</v>
      </c>
      <c r="AB48" s="8">
        <v>40</v>
      </c>
      <c r="AC48" s="15">
        <f t="shared" si="4"/>
        <v>11.440677966101696</v>
      </c>
      <c r="AE48" s="8">
        <f t="shared" si="15"/>
        <v>36</v>
      </c>
      <c r="AF48" s="15">
        <f t="shared" si="9"/>
        <v>8.9494666239999976</v>
      </c>
      <c r="AH48" s="8">
        <v>40</v>
      </c>
      <c r="AI48" s="15">
        <f t="shared" si="5"/>
        <v>0.97402798079999986</v>
      </c>
      <c r="AK48" s="8">
        <v>40</v>
      </c>
      <c r="AL48" s="15">
        <f t="shared" si="6"/>
        <v>2.3659259904000001</v>
      </c>
      <c r="AP48" s="8">
        <v>40</v>
      </c>
      <c r="AQ48" s="15">
        <f t="shared" si="8"/>
        <v>225.17429282124419</v>
      </c>
    </row>
    <row r="49" spans="5:32" x14ac:dyDescent="0.25">
      <c r="E49" s="11">
        <v>40</v>
      </c>
      <c r="F49" s="12">
        <f t="shared" si="7"/>
        <v>77.915199999999984</v>
      </c>
      <c r="V49" s="8">
        <v>33</v>
      </c>
      <c r="W49" s="15">
        <f t="shared" si="14"/>
        <v>0.65089549625632104</v>
      </c>
      <c r="AE49" s="8">
        <f t="shared" si="15"/>
        <v>37</v>
      </c>
      <c r="AF49" s="15">
        <f t="shared" si="9"/>
        <v>8.707589147675673</v>
      </c>
    </row>
    <row r="50" spans="5:32" x14ac:dyDescent="0.25">
      <c r="V50" s="8">
        <v>34</v>
      </c>
      <c r="W50" s="15">
        <f t="shared" si="14"/>
        <v>0.63175151107231164</v>
      </c>
      <c r="AE50" s="8">
        <f t="shared" si="15"/>
        <v>38</v>
      </c>
      <c r="AF50" s="15">
        <f t="shared" si="9"/>
        <v>8.4784420648421026</v>
      </c>
    </row>
    <row r="51" spans="5:32" x14ac:dyDescent="0.25">
      <c r="V51" s="8">
        <v>35</v>
      </c>
      <c r="W51" s="15">
        <f t="shared" si="14"/>
        <v>0.61370146789881697</v>
      </c>
      <c r="AE51" s="8">
        <f>AE50+1</f>
        <v>39</v>
      </c>
      <c r="AF51" s="15">
        <f t="shared" si="9"/>
        <v>8.2610461144615357</v>
      </c>
    </row>
    <row r="52" spans="5:32" x14ac:dyDescent="0.25">
      <c r="V52" s="8">
        <v>36</v>
      </c>
      <c r="W52" s="15">
        <f t="shared" si="14"/>
        <v>0.59665420490162768</v>
      </c>
      <c r="AE52" s="8">
        <f t="shared" si="15"/>
        <v>40</v>
      </c>
      <c r="AF52" s="15">
        <f t="shared" si="9"/>
        <v>8.0545199615999969</v>
      </c>
    </row>
    <row r="53" spans="5:32" x14ac:dyDescent="0.25">
      <c r="V53" s="8">
        <v>37</v>
      </c>
      <c r="W53" s="15">
        <f t="shared" si="14"/>
        <v>0.58052841557996204</v>
      </c>
    </row>
    <row r="54" spans="5:32" x14ac:dyDescent="0.25">
      <c r="V54" s="8">
        <v>38</v>
      </c>
      <c r="W54" s="15">
        <f t="shared" si="14"/>
        <v>0.56525135201206833</v>
      </c>
    </row>
    <row r="55" spans="5:32" x14ac:dyDescent="0.25">
      <c r="V55" s="8">
        <v>39</v>
      </c>
      <c r="W55" s="15">
        <f t="shared" si="14"/>
        <v>0.55075772760150243</v>
      </c>
    </row>
    <row r="56" spans="5:32" x14ac:dyDescent="0.25">
      <c r="V56" s="8">
        <v>40</v>
      </c>
      <c r="W56" s="15">
        <f t="shared" si="14"/>
        <v>0.53698878441146491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DB81E-11E8-4E42-AA48-28E67FDF751A}">
  <sheetPr codeName="Лист5"/>
  <dimension ref="A1:AS56"/>
  <sheetViews>
    <sheetView topLeftCell="V1" workbookViewId="0">
      <selection activeCell="AQ20" sqref="AQ20"/>
    </sheetView>
  </sheetViews>
  <sheetFormatPr defaultRowHeight="15" x14ac:dyDescent="0.25"/>
  <cols>
    <col min="5" max="5" width="11.85546875" customWidth="1"/>
    <col min="6" max="6" width="13.5703125" customWidth="1"/>
    <col min="9" max="9" width="12" customWidth="1"/>
    <col min="10" max="10" width="16.140625" customWidth="1"/>
    <col min="13" max="13" width="13.140625" customWidth="1"/>
    <col min="14" max="14" width="16.42578125" customWidth="1"/>
    <col min="16" max="16" width="15.28515625" customWidth="1"/>
    <col min="17" max="17" width="14.42578125" customWidth="1"/>
    <col min="19" max="19" width="12.7109375" customWidth="1"/>
    <col min="20" max="20" width="14" customWidth="1"/>
    <col min="22" max="22" width="12.42578125" customWidth="1"/>
    <col min="23" max="24" width="11.5703125" bestFit="1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5" x14ac:dyDescent="0.25">
      <c r="A1" s="4" t="s">
        <v>5</v>
      </c>
      <c r="B1" s="2">
        <f>'a_r=0.5'!B1</f>
        <v>326.2</v>
      </c>
      <c r="C1" t="s">
        <v>13</v>
      </c>
      <c r="D1" s="4"/>
      <c r="E1" s="8" t="s">
        <v>0</v>
      </c>
      <c r="I1" s="8" t="s">
        <v>18</v>
      </c>
      <c r="M1" t="s">
        <v>21</v>
      </c>
      <c r="P1" s="2" t="s">
        <v>25</v>
      </c>
      <c r="S1" t="s">
        <v>29</v>
      </c>
      <c r="V1" t="s">
        <v>34</v>
      </c>
      <c r="AB1" t="s">
        <v>52</v>
      </c>
      <c r="AE1" t="s">
        <v>57</v>
      </c>
      <c r="AH1" t="s">
        <v>65</v>
      </c>
      <c r="AK1" t="s">
        <v>68</v>
      </c>
    </row>
    <row r="2" spans="1:45" x14ac:dyDescent="0.25">
      <c r="A2" s="4" t="s">
        <v>6</v>
      </c>
      <c r="B2" s="2">
        <f>'a_r=0.5'!B2</f>
        <v>15000</v>
      </c>
      <c r="C2" t="s">
        <v>14</v>
      </c>
      <c r="D2" s="4"/>
      <c r="E2" s="1" t="s">
        <v>1</v>
      </c>
      <c r="F2" s="3">
        <v>0.95</v>
      </c>
      <c r="H2" s="1"/>
      <c r="I2" s="13" t="s">
        <v>19</v>
      </c>
      <c r="J2" s="2">
        <v>0.16</v>
      </c>
      <c r="M2" s="13" t="s">
        <v>22</v>
      </c>
      <c r="N2" s="2">
        <v>0.25</v>
      </c>
      <c r="P2" s="1" t="s">
        <v>26</v>
      </c>
      <c r="Q2" s="2">
        <v>0.34</v>
      </c>
      <c r="S2" s="1" t="s">
        <v>30</v>
      </c>
      <c r="T2" s="2">
        <v>0.01</v>
      </c>
      <c r="V2" s="1" t="s">
        <v>35</v>
      </c>
      <c r="W2" s="2">
        <v>0.6</v>
      </c>
      <c r="AB2" s="4" t="s">
        <v>53</v>
      </c>
      <c r="AC2" s="2">
        <v>0.03</v>
      </c>
      <c r="AE2" s="4" t="s">
        <v>58</v>
      </c>
      <c r="AF2" s="2">
        <v>0.75</v>
      </c>
      <c r="AR2" s="4" t="s">
        <v>72</v>
      </c>
      <c r="AS2">
        <f>'a_r=0.5'!AS2</f>
        <v>2047.297</v>
      </c>
    </row>
    <row r="3" spans="1:45" x14ac:dyDescent="0.25">
      <c r="A3" s="4" t="s">
        <v>7</v>
      </c>
      <c r="B3" s="2">
        <f>'a_r=0.5'!B3</f>
        <v>14</v>
      </c>
      <c r="C3" t="s">
        <v>12</v>
      </c>
      <c r="D3" s="4"/>
      <c r="E3" s="1" t="s">
        <v>2</v>
      </c>
      <c r="F3" s="3">
        <v>0.22</v>
      </c>
      <c r="H3" s="1"/>
      <c r="I3" s="13" t="s">
        <v>20</v>
      </c>
      <c r="J3" s="2">
        <v>12</v>
      </c>
      <c r="P3" s="4" t="s">
        <v>27</v>
      </c>
      <c r="Q3" s="2">
        <v>0.87</v>
      </c>
      <c r="S3" s="1" t="s">
        <v>31</v>
      </c>
      <c r="T3" s="2">
        <v>1</v>
      </c>
      <c r="V3" s="4" t="s">
        <v>36</v>
      </c>
      <c r="W3" s="2">
        <v>3</v>
      </c>
      <c r="AB3" s="1" t="s">
        <v>54</v>
      </c>
      <c r="AC3" s="2">
        <v>1.18</v>
      </c>
      <c r="AE3" s="1" t="s">
        <v>59</v>
      </c>
      <c r="AF3" s="2">
        <v>0.5</v>
      </c>
      <c r="AH3" s="8" t="s">
        <v>66</v>
      </c>
      <c r="AI3" s="8" t="s">
        <v>67</v>
      </c>
      <c r="AK3" s="8" t="s">
        <v>69</v>
      </c>
      <c r="AL3" s="8" t="s">
        <v>70</v>
      </c>
      <c r="AR3" s="4" t="s">
        <v>73</v>
      </c>
      <c r="AS3" s="18">
        <f>AS2-AR8</f>
        <v>1782.6570337958528</v>
      </c>
    </row>
    <row r="4" spans="1:45" x14ac:dyDescent="0.25">
      <c r="A4" s="1" t="s">
        <v>8</v>
      </c>
      <c r="B4" s="2">
        <v>0.66700000000000004</v>
      </c>
      <c r="D4" s="1"/>
      <c r="E4" s="1" t="s">
        <v>3</v>
      </c>
      <c r="F4" s="3">
        <v>0.5</v>
      </c>
      <c r="H4" s="1"/>
      <c r="I4" s="3"/>
      <c r="M4" s="14" t="s">
        <v>24</v>
      </c>
      <c r="N4" s="9">
        <f>B4*N2*B1*F5/J3</f>
        <v>5.4393850000000006</v>
      </c>
      <c r="S4" s="4" t="s">
        <v>32</v>
      </c>
      <c r="T4" s="2">
        <v>2E-3</v>
      </c>
      <c r="V4" s="4" t="s">
        <v>37</v>
      </c>
      <c r="W4" s="2">
        <v>0.91</v>
      </c>
      <c r="AB4" s="4" t="s">
        <v>55</v>
      </c>
      <c r="AC4" s="2">
        <v>1</v>
      </c>
      <c r="AE4" s="4" t="s">
        <v>62</v>
      </c>
      <c r="AF4" s="2">
        <v>0.16</v>
      </c>
      <c r="AH4" s="8">
        <v>243</v>
      </c>
      <c r="AI4" s="8">
        <v>80000</v>
      </c>
      <c r="AK4" s="8">
        <v>1574</v>
      </c>
      <c r="AL4" s="8">
        <v>30000</v>
      </c>
    </row>
    <row r="5" spans="1:45" x14ac:dyDescent="0.25">
      <c r="A5" s="4" t="s">
        <v>9</v>
      </c>
      <c r="B5" s="2">
        <f>0.3*B3</f>
        <v>4.2</v>
      </c>
      <c r="C5" t="s">
        <v>15</v>
      </c>
      <c r="D5" s="4"/>
      <c r="E5" s="1" t="s">
        <v>4</v>
      </c>
      <c r="F5" s="3">
        <v>1.2</v>
      </c>
      <c r="H5" s="1"/>
      <c r="I5" s="14" t="s">
        <v>23</v>
      </c>
      <c r="J5" s="9">
        <f>B4*J2*B1*F5/J3</f>
        <v>3.4812063999999996</v>
      </c>
      <c r="P5" s="14" t="s">
        <v>28</v>
      </c>
      <c r="Q5" s="9">
        <f>F2*F3*F5*Q2*B1*B7/Q3</f>
        <v>671.41408551724135</v>
      </c>
      <c r="V5" s="1" t="s">
        <v>38</v>
      </c>
      <c r="W5" s="2">
        <v>0.97</v>
      </c>
      <c r="AE5" s="8" t="s">
        <v>63</v>
      </c>
      <c r="AF5" s="8" t="s">
        <v>64</v>
      </c>
    </row>
    <row r="6" spans="1:45" x14ac:dyDescent="0.25">
      <c r="A6" s="4" t="s">
        <v>10</v>
      </c>
      <c r="B6" s="2">
        <f>0.15*B3</f>
        <v>2.1</v>
      </c>
      <c r="C6" t="s">
        <v>15</v>
      </c>
      <c r="D6" s="4"/>
      <c r="E6" s="2"/>
      <c r="M6" s="11" t="s">
        <v>17</v>
      </c>
      <c r="N6" s="11" t="s">
        <v>21</v>
      </c>
      <c r="S6" s="14" t="s">
        <v>33</v>
      </c>
      <c r="T6" s="9">
        <f>T2*T3*B2*J3*F5*T4</f>
        <v>4.32</v>
      </c>
      <c r="W6" s="8" t="s">
        <v>42</v>
      </c>
      <c r="X6" s="8" t="s">
        <v>43</v>
      </c>
      <c r="Y6" s="8" t="s">
        <v>44</v>
      </c>
      <c r="AB6" s="14" t="s">
        <v>56</v>
      </c>
      <c r="AC6" s="9">
        <f>AC2*B2*F5/(AC3*AC4)</f>
        <v>457.62711864406782</v>
      </c>
      <c r="AE6" s="8">
        <v>60.6</v>
      </c>
      <c r="AF6" s="8">
        <v>2300000</v>
      </c>
      <c r="AH6" s="4" t="s">
        <v>61</v>
      </c>
      <c r="AI6" s="2">
        <f>AH4*AI4*AF4/10^6</f>
        <v>3.1103999999999998</v>
      </c>
      <c r="AK6" s="4" t="s">
        <v>61</v>
      </c>
      <c r="AL6" s="2">
        <f>AK4*AL4*AF4/10^6</f>
        <v>7.5552000000000001</v>
      </c>
    </row>
    <row r="7" spans="1:45" x14ac:dyDescent="0.25">
      <c r="A7" s="5" t="s">
        <v>11</v>
      </c>
      <c r="B7" s="6">
        <v>21</v>
      </c>
      <c r="C7" t="s">
        <v>12</v>
      </c>
      <c r="D7" s="7"/>
      <c r="E7" s="10" t="s">
        <v>16</v>
      </c>
      <c r="F7" s="9">
        <f>F2*F3*F4*F5*B1/B7</f>
        <v>1.9478799999999996</v>
      </c>
      <c r="I7" s="11" t="s">
        <v>17</v>
      </c>
      <c r="J7" s="16" t="s">
        <v>18</v>
      </c>
      <c r="M7" s="8">
        <v>1</v>
      </c>
      <c r="N7" s="15">
        <f>M7*$N$4</f>
        <v>5.4393850000000006</v>
      </c>
      <c r="P7" s="11" t="s">
        <v>17</v>
      </c>
      <c r="Q7" s="11" t="s">
        <v>25</v>
      </c>
      <c r="V7" s="4" t="s">
        <v>39</v>
      </c>
      <c r="W7" s="8">
        <v>12000</v>
      </c>
      <c r="X7" s="8">
        <f>'a_r=0.5'!X7</f>
        <v>630</v>
      </c>
      <c r="Y7" s="8">
        <v>3600</v>
      </c>
      <c r="Z7" t="s">
        <v>47</v>
      </c>
      <c r="AE7" s="8">
        <v>285</v>
      </c>
      <c r="AF7" s="8">
        <v>75000</v>
      </c>
    </row>
    <row r="8" spans="1:45" x14ac:dyDescent="0.25">
      <c r="A8" s="4"/>
      <c r="B8" s="3"/>
      <c r="I8" s="8">
        <v>1</v>
      </c>
      <c r="J8" s="15">
        <f>I8*$J$5</f>
        <v>3.4812063999999996</v>
      </c>
      <c r="M8" s="8">
        <v>2</v>
      </c>
      <c r="N8" s="15">
        <f t="shared" ref="N8:N46" si="0">M8*$N$4</f>
        <v>10.878770000000001</v>
      </c>
      <c r="P8" s="8">
        <v>1</v>
      </c>
      <c r="Q8" s="15">
        <f>$Q$5/P8</f>
        <v>671.41408551724135</v>
      </c>
      <c r="S8" s="11" t="s">
        <v>17</v>
      </c>
      <c r="T8" s="11" t="s">
        <v>29</v>
      </c>
      <c r="V8" s="4" t="s">
        <v>40</v>
      </c>
      <c r="W8" s="8">
        <v>120</v>
      </c>
      <c r="X8" s="8">
        <v>200</v>
      </c>
      <c r="Y8" s="8">
        <v>150</v>
      </c>
      <c r="Z8" t="s">
        <v>46</v>
      </c>
      <c r="AB8" s="11" t="s">
        <v>17</v>
      </c>
      <c r="AC8" s="11" t="s">
        <v>52</v>
      </c>
      <c r="AH8" s="11" t="s">
        <v>17</v>
      </c>
      <c r="AI8" s="11" t="s">
        <v>65</v>
      </c>
      <c r="AK8" s="11" t="s">
        <v>17</v>
      </c>
      <c r="AL8" s="11" t="s">
        <v>68</v>
      </c>
      <c r="AP8" s="11" t="s">
        <v>17</v>
      </c>
      <c r="AQ8" s="17" t="s">
        <v>71</v>
      </c>
      <c r="AR8" s="18">
        <f>MIN(AQ9:AQ29)</f>
        <v>264.6399662041473</v>
      </c>
    </row>
    <row r="9" spans="1:45" x14ac:dyDescent="0.25">
      <c r="A9" s="4"/>
      <c r="B9" s="3"/>
      <c r="E9" s="11" t="s">
        <v>17</v>
      </c>
      <c r="F9" s="11" t="s">
        <v>0</v>
      </c>
      <c r="I9" s="8">
        <v>2</v>
      </c>
      <c r="J9" s="15">
        <f t="shared" ref="J9:J47" si="1">I9*$J$5</f>
        <v>6.9624127999999992</v>
      </c>
      <c r="M9" s="8">
        <v>3</v>
      </c>
      <c r="N9" s="15">
        <f t="shared" si="0"/>
        <v>16.318155000000001</v>
      </c>
      <c r="P9" s="8">
        <v>2</v>
      </c>
      <c r="Q9" s="15">
        <f t="shared" ref="Q9:Q25" si="2">$Q$5/P9</f>
        <v>335.70704275862067</v>
      </c>
      <c r="S9" s="8">
        <v>1</v>
      </c>
      <c r="T9" s="15">
        <f>$T$6/S9</f>
        <v>4.32</v>
      </c>
      <c r="V9" s="4" t="s">
        <v>41</v>
      </c>
      <c r="W9" s="8">
        <v>300</v>
      </c>
      <c r="X9" s="8">
        <f>'a_r=0.5'!X9</f>
        <v>35</v>
      </c>
      <c r="Y9" s="8">
        <v>500</v>
      </c>
      <c r="Z9" t="s">
        <v>45</v>
      </c>
      <c r="AB9" s="8">
        <v>1</v>
      </c>
      <c r="AC9" s="15">
        <f>$AC$6/AB9</f>
        <v>457.62711864406782</v>
      </c>
      <c r="AE9" s="4" t="s">
        <v>60</v>
      </c>
      <c r="AF9" s="2">
        <f>B1*J3*F5/(10^3*AF2*AF3)</f>
        <v>12.526079999999999</v>
      </c>
      <c r="AH9" s="8">
        <v>1</v>
      </c>
      <c r="AI9" s="15">
        <f>$AI$6*$AF$9/AH9</f>
        <v>38.961119231999994</v>
      </c>
      <c r="AK9" s="8">
        <v>1</v>
      </c>
      <c r="AL9" s="15">
        <f>$AL$6*$AF$9/AK9</f>
        <v>94.637039615999996</v>
      </c>
      <c r="AP9" s="8">
        <v>1</v>
      </c>
      <c r="AQ9" s="15">
        <f>F10+J8+N7+Q8+T9+W17+AC9+AF13+AI9+AL9</f>
        <v>1621.488184249768</v>
      </c>
    </row>
    <row r="10" spans="1:45" x14ac:dyDescent="0.25">
      <c r="A10" s="4"/>
      <c r="B10" s="3"/>
      <c r="E10" s="11">
        <v>1</v>
      </c>
      <c r="F10" s="12">
        <f>E10*$F$7</f>
        <v>1.9478799999999996</v>
      </c>
      <c r="I10" s="8">
        <v>3</v>
      </c>
      <c r="J10" s="15">
        <f t="shared" si="1"/>
        <v>10.443619199999999</v>
      </c>
      <c r="M10" s="8">
        <v>4</v>
      </c>
      <c r="N10" s="15">
        <f t="shared" si="0"/>
        <v>21.757540000000002</v>
      </c>
      <c r="P10" s="8">
        <v>3</v>
      </c>
      <c r="Q10" s="15">
        <f t="shared" si="2"/>
        <v>223.80469517241377</v>
      </c>
      <c r="S10" s="8">
        <v>2</v>
      </c>
      <c r="T10" s="15">
        <f t="shared" ref="T10:T48" si="3">$T$6/S10</f>
        <v>2.16</v>
      </c>
      <c r="AB10" s="8">
        <v>2</v>
      </c>
      <c r="AC10" s="15">
        <f t="shared" ref="AC10:AC48" si="4">$AC$6/AB10</f>
        <v>228.81355932203391</v>
      </c>
      <c r="AE10" s="4" t="s">
        <v>61</v>
      </c>
      <c r="AF10" s="2">
        <f>AE6*AF6*AF4/10^6+AE7*AF7*AF4/10^6</f>
        <v>25.720799999999997</v>
      </c>
      <c r="AH10" s="8">
        <v>2</v>
      </c>
      <c r="AI10" s="15">
        <f t="shared" ref="AI10:AI48" si="5">$AI$6*$AF$9/AH10</f>
        <v>19.480559615999997</v>
      </c>
      <c r="AK10" s="8">
        <v>2</v>
      </c>
      <c r="AL10" s="15">
        <f t="shared" ref="AL10:AL48" si="6">$AL$6*$AF$9/AK10</f>
        <v>47.318519807999998</v>
      </c>
      <c r="AP10" s="8">
        <v>2</v>
      </c>
      <c r="AQ10" s="15">
        <f>F11+J9+N8+Q9+T10+W18+AC10+AF14+AI10+AL10</f>
        <v>827.04679922488401</v>
      </c>
    </row>
    <row r="11" spans="1:45" x14ac:dyDescent="0.25">
      <c r="A11" s="4"/>
      <c r="B11" s="3"/>
      <c r="E11" s="11">
        <v>2</v>
      </c>
      <c r="F11" s="12">
        <f t="shared" ref="F11:F49" si="7">E11*$F$7</f>
        <v>3.8957599999999992</v>
      </c>
      <c r="I11" s="8">
        <v>4</v>
      </c>
      <c r="J11" s="15">
        <f t="shared" si="1"/>
        <v>13.924825599999998</v>
      </c>
      <c r="M11" s="8">
        <v>5</v>
      </c>
      <c r="N11" s="15">
        <f t="shared" si="0"/>
        <v>27.196925000000004</v>
      </c>
      <c r="P11" s="8">
        <v>4</v>
      </c>
      <c r="Q11" s="15">
        <f t="shared" si="2"/>
        <v>167.85352137931034</v>
      </c>
      <c r="S11" s="8">
        <v>3</v>
      </c>
      <c r="T11" s="15">
        <f t="shared" si="3"/>
        <v>1.4400000000000002</v>
      </c>
      <c r="V11" s="8" t="s">
        <v>48</v>
      </c>
      <c r="W11" s="8" t="s">
        <v>49</v>
      </c>
      <c r="X11" s="8" t="s">
        <v>50</v>
      </c>
      <c r="AB11" s="8">
        <v>3</v>
      </c>
      <c r="AC11" s="15">
        <f t="shared" si="4"/>
        <v>152.54237288135593</v>
      </c>
      <c r="AH11" s="8">
        <v>3</v>
      </c>
      <c r="AI11" s="15">
        <f t="shared" si="5"/>
        <v>12.987039743999999</v>
      </c>
      <c r="AK11" s="8">
        <v>3</v>
      </c>
      <c r="AL11" s="15">
        <f t="shared" si="6"/>
        <v>31.545679871999997</v>
      </c>
      <c r="AP11" s="8">
        <v>3</v>
      </c>
      <c r="AQ11" s="15">
        <f t="shared" ref="AQ11:AQ48" si="8">F12+J10+N9+Q10+T11+W19+AC11+AF15+AI11+AL11</f>
        <v>569.47865181658915</v>
      </c>
    </row>
    <row r="12" spans="1:45" x14ac:dyDescent="0.25">
      <c r="E12" s="11">
        <v>3</v>
      </c>
      <c r="F12" s="12">
        <f t="shared" si="7"/>
        <v>5.8436399999999988</v>
      </c>
      <c r="I12" s="8">
        <v>5</v>
      </c>
      <c r="J12" s="15">
        <f t="shared" si="1"/>
        <v>17.406031999999996</v>
      </c>
      <c r="M12" s="8">
        <v>6</v>
      </c>
      <c r="N12" s="15">
        <f t="shared" si="0"/>
        <v>32.636310000000002</v>
      </c>
      <c r="P12" s="8">
        <v>5</v>
      </c>
      <c r="Q12" s="15">
        <f t="shared" si="2"/>
        <v>134.28281710344828</v>
      </c>
      <c r="S12" s="8">
        <v>4</v>
      </c>
      <c r="T12" s="15">
        <f t="shared" si="3"/>
        <v>1.08</v>
      </c>
      <c r="V12" s="15">
        <f>(W7*F5*(W8/1000))/(W9*W2*W4*W5)</f>
        <v>10.875722215928402</v>
      </c>
      <c r="W12" s="15">
        <f>(X7*F5*(X8/1000))/(X9*W2*W4*W5)</f>
        <v>8.1567916619463023</v>
      </c>
      <c r="X12" s="15">
        <f>(Y7*F5*(Y8/1000))/(Y9*W2*W4*W5)</f>
        <v>2.4470374985838905</v>
      </c>
      <c r="AB12" s="8">
        <v>4</v>
      </c>
      <c r="AC12" s="15">
        <f t="shared" si="4"/>
        <v>114.40677966101696</v>
      </c>
      <c r="AE12" s="11" t="s">
        <v>17</v>
      </c>
      <c r="AF12" s="11" t="s">
        <v>57</v>
      </c>
      <c r="AH12" s="8">
        <v>4</v>
      </c>
      <c r="AI12" s="15">
        <f t="shared" si="5"/>
        <v>9.7402798079999986</v>
      </c>
      <c r="AK12" s="8">
        <v>4</v>
      </c>
      <c r="AL12" s="15">
        <f t="shared" si="6"/>
        <v>23.659259903999999</v>
      </c>
      <c r="AP12" s="8">
        <v>4</v>
      </c>
      <c r="AQ12" s="15">
        <f t="shared" si="8"/>
        <v>446.12881381244199</v>
      </c>
    </row>
    <row r="13" spans="1:45" ht="15.75" customHeight="1" x14ac:dyDescent="0.25">
      <c r="E13" s="11">
        <v>4</v>
      </c>
      <c r="F13" s="12">
        <f t="shared" si="7"/>
        <v>7.7915199999999984</v>
      </c>
      <c r="I13" s="8">
        <v>6</v>
      </c>
      <c r="J13" s="15">
        <f t="shared" si="1"/>
        <v>20.887238399999998</v>
      </c>
      <c r="M13" s="8">
        <v>7</v>
      </c>
      <c r="N13" s="15">
        <f t="shared" si="0"/>
        <v>38.075695000000003</v>
      </c>
      <c r="P13" s="8">
        <v>6</v>
      </c>
      <c r="Q13" s="15">
        <f t="shared" si="2"/>
        <v>111.90234758620689</v>
      </c>
      <c r="S13" s="8">
        <v>5</v>
      </c>
      <c r="T13" s="15">
        <f t="shared" si="3"/>
        <v>0.8640000000000001</v>
      </c>
      <c r="AB13" s="8">
        <v>5</v>
      </c>
      <c r="AC13" s="15">
        <f t="shared" si="4"/>
        <v>91.525423728813564</v>
      </c>
      <c r="AE13" s="8">
        <v>1</v>
      </c>
      <c r="AF13" s="15">
        <f>$AF$9*$AF$10/AE13</f>
        <v>322.18079846399991</v>
      </c>
      <c r="AH13" s="8">
        <v>5</v>
      </c>
      <c r="AI13" s="15">
        <f t="shared" si="5"/>
        <v>7.7922238463999989</v>
      </c>
      <c r="AK13" s="8">
        <v>5</v>
      </c>
      <c r="AL13" s="15">
        <f t="shared" si="6"/>
        <v>18.927407923200001</v>
      </c>
      <c r="AP13" s="8">
        <v>5</v>
      </c>
      <c r="AQ13" s="15">
        <f>F14+J12+N11+Q12+T13+W21+AC13+AF17+AI13+AL13</f>
        <v>376.46629956995355</v>
      </c>
    </row>
    <row r="14" spans="1:45" x14ac:dyDescent="0.25">
      <c r="E14" s="11">
        <v>5</v>
      </c>
      <c r="F14" s="12">
        <f t="shared" si="7"/>
        <v>9.7393999999999981</v>
      </c>
      <c r="I14" s="8">
        <v>7</v>
      </c>
      <c r="J14" s="15">
        <f t="shared" si="1"/>
        <v>24.368444799999999</v>
      </c>
      <c r="M14" s="8">
        <v>8</v>
      </c>
      <c r="N14" s="15">
        <f t="shared" si="0"/>
        <v>43.515080000000005</v>
      </c>
      <c r="P14" s="8">
        <v>7</v>
      </c>
      <c r="Q14" s="15">
        <f t="shared" si="2"/>
        <v>95.916297931034478</v>
      </c>
      <c r="S14" s="8">
        <v>6</v>
      </c>
      <c r="T14" s="15">
        <f t="shared" si="3"/>
        <v>0.72000000000000008</v>
      </c>
      <c r="V14" s="5" t="s">
        <v>51</v>
      </c>
      <c r="W14" s="9">
        <f>V12+W12+X12</f>
        <v>21.479551376458595</v>
      </c>
      <c r="AB14" s="8">
        <v>6</v>
      </c>
      <c r="AC14" s="15">
        <f t="shared" si="4"/>
        <v>76.271186440677965</v>
      </c>
      <c r="AE14" s="8">
        <f>AE13+1</f>
        <v>2</v>
      </c>
      <c r="AF14" s="15">
        <f t="shared" ref="AF14:AF52" si="9">$AF$9*$AF$10/AE14</f>
        <v>161.09039923199995</v>
      </c>
      <c r="AH14" s="8">
        <v>6</v>
      </c>
      <c r="AI14" s="15">
        <f t="shared" si="5"/>
        <v>6.4935198719999994</v>
      </c>
      <c r="AK14" s="8">
        <v>6</v>
      </c>
      <c r="AL14" s="15">
        <f t="shared" si="6"/>
        <v>15.772839935999999</v>
      </c>
      <c r="AP14" s="8">
        <v>6</v>
      </c>
      <c r="AQ14" s="15">
        <f t="shared" si="8"/>
        <v>333.64744720829458</v>
      </c>
    </row>
    <row r="15" spans="1:45" x14ac:dyDescent="0.25">
      <c r="E15" s="11">
        <v>6</v>
      </c>
      <c r="F15" s="12">
        <f t="shared" si="7"/>
        <v>11.687279999999998</v>
      </c>
      <c r="I15" s="8">
        <v>8</v>
      </c>
      <c r="J15" s="15">
        <f t="shared" si="1"/>
        <v>27.849651199999997</v>
      </c>
      <c r="M15" s="8">
        <v>9</v>
      </c>
      <c r="N15" s="15">
        <f t="shared" si="0"/>
        <v>48.954465000000006</v>
      </c>
      <c r="P15" s="8">
        <v>8</v>
      </c>
      <c r="Q15" s="15">
        <f t="shared" si="2"/>
        <v>83.926760689655168</v>
      </c>
      <c r="S15" s="8">
        <v>7</v>
      </c>
      <c r="T15" s="15">
        <f t="shared" si="3"/>
        <v>0.61714285714285722</v>
      </c>
      <c r="AB15" s="8">
        <v>7</v>
      </c>
      <c r="AC15" s="15">
        <f t="shared" si="4"/>
        <v>65.375302663438262</v>
      </c>
      <c r="AE15" s="8">
        <f t="shared" ref="AE15:AE30" si="10">AE14+1</f>
        <v>3</v>
      </c>
      <c r="AF15" s="15">
        <f t="shared" si="9"/>
        <v>107.39359948799996</v>
      </c>
      <c r="AH15" s="8">
        <v>7</v>
      </c>
      <c r="AI15" s="15">
        <f t="shared" si="5"/>
        <v>5.5658741759999995</v>
      </c>
      <c r="AK15" s="8">
        <v>7</v>
      </c>
      <c r="AL15" s="15">
        <f t="shared" si="6"/>
        <v>13.519577088</v>
      </c>
      <c r="AP15" s="8">
        <v>7</v>
      </c>
      <c r="AQ15" s="15">
        <f t="shared" si="8"/>
        <v>306.16783020710966</v>
      </c>
    </row>
    <row r="16" spans="1:45" x14ac:dyDescent="0.25">
      <c r="E16" s="11">
        <v>7</v>
      </c>
      <c r="F16" s="12">
        <f t="shared" si="7"/>
        <v>13.635159999999997</v>
      </c>
      <c r="I16" s="8">
        <v>9</v>
      </c>
      <c r="J16" s="15">
        <f t="shared" si="1"/>
        <v>31.330857599999995</v>
      </c>
      <c r="M16" s="8">
        <v>10</v>
      </c>
      <c r="N16" s="15">
        <f t="shared" si="0"/>
        <v>54.393850000000008</v>
      </c>
      <c r="P16" s="8">
        <v>9</v>
      </c>
      <c r="Q16" s="15">
        <f t="shared" si="2"/>
        <v>74.601565057471262</v>
      </c>
      <c r="S16" s="8">
        <v>8</v>
      </c>
      <c r="T16" s="15">
        <f t="shared" si="3"/>
        <v>0.54</v>
      </c>
      <c r="V16" s="11" t="s">
        <v>17</v>
      </c>
      <c r="W16" s="11" t="s">
        <v>34</v>
      </c>
      <c r="AB16" s="8">
        <v>8</v>
      </c>
      <c r="AC16" s="15">
        <f t="shared" si="4"/>
        <v>57.203389830508478</v>
      </c>
      <c r="AE16" s="8">
        <f t="shared" si="10"/>
        <v>4</v>
      </c>
      <c r="AF16" s="15">
        <f t="shared" si="9"/>
        <v>80.545199615999977</v>
      </c>
      <c r="AH16" s="8">
        <v>8</v>
      </c>
      <c r="AI16" s="15">
        <f t="shared" si="5"/>
        <v>4.8701399039999993</v>
      </c>
      <c r="AK16" s="8">
        <v>8</v>
      </c>
      <c r="AL16" s="15">
        <f t="shared" si="6"/>
        <v>11.829629951999999</v>
      </c>
      <c r="AP16" s="8">
        <v>8</v>
      </c>
      <c r="AQ16" s="15">
        <f t="shared" si="8"/>
        <v>288.27523530622096</v>
      </c>
    </row>
    <row r="17" spans="5:43" x14ac:dyDescent="0.25">
      <c r="E17" s="11">
        <v>8</v>
      </c>
      <c r="F17" s="12">
        <f t="shared" si="7"/>
        <v>15.583039999999997</v>
      </c>
      <c r="I17" s="8">
        <v>10</v>
      </c>
      <c r="J17" s="15">
        <f t="shared" si="1"/>
        <v>34.812063999999992</v>
      </c>
      <c r="M17" s="8">
        <v>11</v>
      </c>
      <c r="N17" s="15">
        <f t="shared" si="0"/>
        <v>59.833235000000009</v>
      </c>
      <c r="P17" s="8">
        <v>10</v>
      </c>
      <c r="Q17" s="15">
        <f t="shared" si="2"/>
        <v>67.14140855172414</v>
      </c>
      <c r="S17" s="8">
        <v>9</v>
      </c>
      <c r="T17" s="15">
        <f t="shared" si="3"/>
        <v>0.48000000000000004</v>
      </c>
      <c r="V17" s="8">
        <v>1</v>
      </c>
      <c r="W17" s="15">
        <f>$W$14/V17</f>
        <v>21.479551376458595</v>
      </c>
      <c r="AB17" s="8">
        <v>9</v>
      </c>
      <c r="AC17" s="15">
        <f t="shared" si="4"/>
        <v>50.847457627118644</v>
      </c>
      <c r="AE17" s="8">
        <f t="shared" si="10"/>
        <v>5</v>
      </c>
      <c r="AF17" s="15">
        <f t="shared" si="9"/>
        <v>64.436159692799976</v>
      </c>
      <c r="AH17" s="8">
        <v>9</v>
      </c>
      <c r="AI17" s="15">
        <f t="shared" si="5"/>
        <v>4.329013247999999</v>
      </c>
      <c r="AK17" s="8">
        <v>9</v>
      </c>
      <c r="AL17" s="15">
        <f t="shared" si="6"/>
        <v>10.515226624</v>
      </c>
      <c r="AP17" s="8">
        <v>9</v>
      </c>
      <c r="AQ17" s="15">
        <f t="shared" si="8"/>
        <v>276.77398847219638</v>
      </c>
    </row>
    <row r="18" spans="5:43" x14ac:dyDescent="0.25">
      <c r="E18" s="11">
        <v>9</v>
      </c>
      <c r="F18" s="12">
        <f t="shared" si="7"/>
        <v>17.530919999999995</v>
      </c>
      <c r="I18" s="8">
        <v>11</v>
      </c>
      <c r="J18" s="15">
        <f t="shared" si="1"/>
        <v>38.293270399999997</v>
      </c>
      <c r="M18" s="8">
        <v>12</v>
      </c>
      <c r="N18" s="15">
        <f t="shared" si="0"/>
        <v>65.272620000000003</v>
      </c>
      <c r="P18" s="8">
        <v>11</v>
      </c>
      <c r="Q18" s="15">
        <f t="shared" si="2"/>
        <v>61.037644137931032</v>
      </c>
      <c r="S18" s="8">
        <v>10</v>
      </c>
      <c r="T18" s="15">
        <f t="shared" si="3"/>
        <v>0.43200000000000005</v>
      </c>
      <c r="V18" s="8">
        <v>2</v>
      </c>
      <c r="W18" s="15">
        <f t="shared" ref="W18:W34" si="11">$W$14/V18</f>
        <v>10.739775688229297</v>
      </c>
      <c r="AB18" s="8">
        <v>10</v>
      </c>
      <c r="AC18" s="15">
        <f t="shared" si="4"/>
        <v>45.762711864406782</v>
      </c>
      <c r="AE18" s="8">
        <f t="shared" si="10"/>
        <v>6</v>
      </c>
      <c r="AF18" s="15">
        <f t="shared" si="9"/>
        <v>53.696799743999982</v>
      </c>
      <c r="AH18" s="8">
        <v>10</v>
      </c>
      <c r="AI18" s="15">
        <f t="shared" si="5"/>
        <v>3.8961119231999994</v>
      </c>
      <c r="AK18" s="8">
        <v>10</v>
      </c>
      <c r="AL18" s="15">
        <f t="shared" si="6"/>
        <v>9.4637039616000003</v>
      </c>
      <c r="AP18" s="8">
        <v>10</v>
      </c>
      <c r="AQ18" s="15">
        <f t="shared" si="8"/>
        <v>269.74668528497676</v>
      </c>
    </row>
    <row r="19" spans="5:43" x14ac:dyDescent="0.25">
      <c r="E19" s="11">
        <v>10</v>
      </c>
      <c r="F19" s="12">
        <f t="shared" si="7"/>
        <v>19.478799999999996</v>
      </c>
      <c r="I19" s="8">
        <v>12</v>
      </c>
      <c r="J19" s="15">
        <f>I19*$J$5</f>
        <v>41.774476799999995</v>
      </c>
      <c r="M19" s="8">
        <v>13</v>
      </c>
      <c r="N19" s="15">
        <f t="shared" si="0"/>
        <v>70.712005000000005</v>
      </c>
      <c r="P19" s="8">
        <v>12</v>
      </c>
      <c r="Q19" s="15">
        <f t="shared" si="2"/>
        <v>55.951173793103443</v>
      </c>
      <c r="S19" s="8">
        <v>11</v>
      </c>
      <c r="T19" s="15">
        <f t="shared" si="3"/>
        <v>0.39272727272727276</v>
      </c>
      <c r="V19" s="8">
        <v>3</v>
      </c>
      <c r="W19" s="15">
        <f t="shared" si="11"/>
        <v>7.1598504588195313</v>
      </c>
      <c r="AB19" s="8">
        <v>11</v>
      </c>
      <c r="AC19" s="15">
        <f t="shared" si="4"/>
        <v>41.602465331278893</v>
      </c>
      <c r="AE19" s="8">
        <f t="shared" si="10"/>
        <v>7</v>
      </c>
      <c r="AF19" s="15">
        <f t="shared" si="9"/>
        <v>46.025828351999984</v>
      </c>
      <c r="AH19" s="8">
        <v>11</v>
      </c>
      <c r="AI19" s="15">
        <f t="shared" si="5"/>
        <v>3.5419199301818178</v>
      </c>
      <c r="AK19" s="8">
        <v>11</v>
      </c>
      <c r="AL19" s="15">
        <f t="shared" si="6"/>
        <v>8.6033672378181816</v>
      </c>
      <c r="AP19" s="8">
        <v>11</v>
      </c>
      <c r="AQ19" s="15">
        <f t="shared" si="8"/>
        <v>265.97315929543345</v>
      </c>
    </row>
    <row r="20" spans="5:43" x14ac:dyDescent="0.25">
      <c r="E20" s="11">
        <v>11</v>
      </c>
      <c r="F20" s="12">
        <f t="shared" si="7"/>
        <v>21.426679999999998</v>
      </c>
      <c r="I20" s="8">
        <v>13</v>
      </c>
      <c r="J20" s="15">
        <f t="shared" si="1"/>
        <v>45.255683199999993</v>
      </c>
      <c r="M20" s="8">
        <v>14</v>
      </c>
      <c r="N20" s="15">
        <f t="shared" si="0"/>
        <v>76.151390000000006</v>
      </c>
      <c r="P20" s="8">
        <v>13</v>
      </c>
      <c r="Q20" s="15">
        <f t="shared" si="2"/>
        <v>51.6472373474801</v>
      </c>
      <c r="S20" s="8">
        <v>12</v>
      </c>
      <c r="T20" s="15">
        <f t="shared" si="3"/>
        <v>0.36000000000000004</v>
      </c>
      <c r="V20" s="8">
        <v>4</v>
      </c>
      <c r="W20" s="15">
        <f t="shared" si="11"/>
        <v>5.3698878441146487</v>
      </c>
      <c r="AB20" s="8">
        <v>12</v>
      </c>
      <c r="AC20" s="15">
        <f t="shared" si="4"/>
        <v>38.135593220338983</v>
      </c>
      <c r="AE20" s="8">
        <f t="shared" si="10"/>
        <v>8</v>
      </c>
      <c r="AF20" s="15">
        <f t="shared" si="9"/>
        <v>40.272599807999988</v>
      </c>
      <c r="AH20" s="8">
        <v>12</v>
      </c>
      <c r="AI20" s="15">
        <f t="shared" si="5"/>
        <v>3.2467599359999997</v>
      </c>
      <c r="AK20" s="8">
        <v>12</v>
      </c>
      <c r="AL20" s="15">
        <f t="shared" si="6"/>
        <v>7.8864199679999993</v>
      </c>
      <c r="AP20" s="8">
        <v>12</v>
      </c>
      <c r="AQ20" s="15">
        <f t="shared" si="8"/>
        <v>264.6399662041473</v>
      </c>
    </row>
    <row r="21" spans="5:43" x14ac:dyDescent="0.25">
      <c r="E21" s="11">
        <v>12</v>
      </c>
      <c r="F21" s="12">
        <f t="shared" si="7"/>
        <v>23.374559999999995</v>
      </c>
      <c r="I21" s="8">
        <v>14</v>
      </c>
      <c r="J21" s="15">
        <f t="shared" si="1"/>
        <v>48.736889599999998</v>
      </c>
      <c r="M21" s="8">
        <v>15</v>
      </c>
      <c r="N21" s="15">
        <f t="shared" si="0"/>
        <v>81.590775000000008</v>
      </c>
      <c r="P21" s="8">
        <v>14</v>
      </c>
      <c r="Q21" s="15">
        <f t="shared" si="2"/>
        <v>47.958148965517239</v>
      </c>
      <c r="S21" s="8">
        <v>13</v>
      </c>
      <c r="T21" s="15">
        <f t="shared" si="3"/>
        <v>0.3323076923076923</v>
      </c>
      <c r="V21" s="8">
        <v>5</v>
      </c>
      <c r="W21" s="15">
        <f t="shared" si="11"/>
        <v>4.2959102752917193</v>
      </c>
      <c r="AB21" s="8">
        <v>13</v>
      </c>
      <c r="AC21" s="15">
        <f t="shared" si="4"/>
        <v>35.202086049543681</v>
      </c>
      <c r="AE21" s="8">
        <f t="shared" si="10"/>
        <v>9</v>
      </c>
      <c r="AF21" s="15">
        <f t="shared" si="9"/>
        <v>35.79786649599999</v>
      </c>
      <c r="AH21" s="8">
        <v>13</v>
      </c>
      <c r="AI21" s="15">
        <f t="shared" si="5"/>
        <v>2.9970091716923073</v>
      </c>
      <c r="AK21" s="8">
        <v>13</v>
      </c>
      <c r="AL21" s="15">
        <f t="shared" si="6"/>
        <v>7.2797722781538461</v>
      </c>
      <c r="AP21" s="8">
        <v>13</v>
      </c>
      <c r="AQ21" s="15">
        <f t="shared" si="8"/>
        <v>265.18395226536677</v>
      </c>
    </row>
    <row r="22" spans="5:43" x14ac:dyDescent="0.25">
      <c r="E22" s="11">
        <v>13</v>
      </c>
      <c r="F22" s="12">
        <f t="shared" si="7"/>
        <v>25.322439999999993</v>
      </c>
      <c r="I22" s="8">
        <v>15</v>
      </c>
      <c r="J22" s="15">
        <f t="shared" si="1"/>
        <v>52.218095999999996</v>
      </c>
      <c r="M22" s="8">
        <v>16</v>
      </c>
      <c r="N22" s="15">
        <f t="shared" si="0"/>
        <v>87.030160000000009</v>
      </c>
      <c r="P22" s="8">
        <v>15</v>
      </c>
      <c r="Q22" s="15">
        <f t="shared" si="2"/>
        <v>44.760939034482753</v>
      </c>
      <c r="S22" s="8">
        <v>14</v>
      </c>
      <c r="T22" s="15">
        <f t="shared" si="3"/>
        <v>0.30857142857142861</v>
      </c>
      <c r="V22" s="8">
        <v>6</v>
      </c>
      <c r="W22" s="15">
        <f t="shared" si="11"/>
        <v>3.5799252294097657</v>
      </c>
      <c r="AB22" s="8">
        <v>14</v>
      </c>
      <c r="AC22" s="15">
        <f t="shared" si="4"/>
        <v>32.687651331719131</v>
      </c>
      <c r="AE22" s="8">
        <f t="shared" si="10"/>
        <v>10</v>
      </c>
      <c r="AF22" s="15">
        <f t="shared" si="9"/>
        <v>32.218079846399988</v>
      </c>
      <c r="AH22" s="8">
        <v>14</v>
      </c>
      <c r="AI22" s="15">
        <f t="shared" si="5"/>
        <v>2.7829370879999997</v>
      </c>
      <c r="AK22" s="8">
        <v>14</v>
      </c>
      <c r="AL22" s="15">
        <f t="shared" si="6"/>
        <v>6.7597885440000001</v>
      </c>
      <c r="AP22" s="8">
        <v>14</v>
      </c>
      <c r="AQ22" s="15">
        <f t="shared" si="8"/>
        <v>267.20286480355486</v>
      </c>
    </row>
    <row r="23" spans="5:43" x14ac:dyDescent="0.25">
      <c r="E23" s="11">
        <v>14</v>
      </c>
      <c r="F23" s="12">
        <f t="shared" si="7"/>
        <v>27.270319999999995</v>
      </c>
      <c r="I23" s="8">
        <v>16</v>
      </c>
      <c r="J23" s="15">
        <f t="shared" si="1"/>
        <v>55.699302399999993</v>
      </c>
      <c r="M23" s="8">
        <v>17</v>
      </c>
      <c r="N23" s="15">
        <f>M23*$N$4</f>
        <v>92.469545000000011</v>
      </c>
      <c r="P23" s="8">
        <v>16</v>
      </c>
      <c r="Q23" s="15">
        <f t="shared" si="2"/>
        <v>41.963380344827584</v>
      </c>
      <c r="S23" s="8">
        <v>15</v>
      </c>
      <c r="T23" s="15">
        <f t="shared" si="3"/>
        <v>0.28800000000000003</v>
      </c>
      <c r="V23" s="8">
        <v>7</v>
      </c>
      <c r="W23" s="15">
        <f t="shared" si="11"/>
        <v>3.0685073394940852</v>
      </c>
      <c r="AB23" s="8">
        <v>15</v>
      </c>
      <c r="AC23" s="15">
        <f t="shared" si="4"/>
        <v>30.508474576271187</v>
      </c>
      <c r="AE23" s="8">
        <f t="shared" si="10"/>
        <v>11</v>
      </c>
      <c r="AF23" s="15">
        <f t="shared" si="9"/>
        <v>29.289163496727266</v>
      </c>
      <c r="AH23" s="8">
        <v>15</v>
      </c>
      <c r="AI23" s="15">
        <f t="shared" si="5"/>
        <v>2.5974079487999995</v>
      </c>
      <c r="AK23" s="8">
        <v>15</v>
      </c>
      <c r="AL23" s="15">
        <f t="shared" si="6"/>
        <v>6.3091359743999993</v>
      </c>
      <c r="AP23" s="8">
        <v>15</v>
      </c>
      <c r="AQ23" s="15">
        <f t="shared" si="8"/>
        <v>270.40171852331792</v>
      </c>
    </row>
    <row r="24" spans="5:43" x14ac:dyDescent="0.25">
      <c r="E24" s="11">
        <v>15</v>
      </c>
      <c r="F24" s="12">
        <f t="shared" si="7"/>
        <v>29.218199999999996</v>
      </c>
      <c r="I24" s="8">
        <v>17</v>
      </c>
      <c r="J24" s="15">
        <f t="shared" si="1"/>
        <v>59.180508799999991</v>
      </c>
      <c r="M24" s="8">
        <v>18</v>
      </c>
      <c r="N24" s="15">
        <f t="shared" si="0"/>
        <v>97.908930000000012</v>
      </c>
      <c r="P24" s="8">
        <v>17</v>
      </c>
      <c r="Q24" s="15">
        <f t="shared" si="2"/>
        <v>39.49494620689655</v>
      </c>
      <c r="S24" s="8">
        <v>16</v>
      </c>
      <c r="T24" s="15">
        <f t="shared" si="3"/>
        <v>0.27</v>
      </c>
      <c r="V24" s="8">
        <v>8</v>
      </c>
      <c r="W24" s="15">
        <f t="shared" si="11"/>
        <v>2.6849439220573244</v>
      </c>
      <c r="AB24" s="8">
        <v>16</v>
      </c>
      <c r="AC24" s="15">
        <f t="shared" si="4"/>
        <v>28.601694915254239</v>
      </c>
      <c r="AE24" s="8">
        <f t="shared" si="10"/>
        <v>12</v>
      </c>
      <c r="AF24" s="15">
        <f t="shared" si="9"/>
        <v>26.848399871999991</v>
      </c>
      <c r="AH24" s="8">
        <v>16</v>
      </c>
      <c r="AI24" s="15">
        <f t="shared" si="5"/>
        <v>2.4350699519999996</v>
      </c>
      <c r="AK24" s="8">
        <v>16</v>
      </c>
      <c r="AL24" s="15">
        <f t="shared" si="6"/>
        <v>5.9148149759999997</v>
      </c>
      <c r="AP24" s="8">
        <v>16</v>
      </c>
      <c r="AQ24" s="15">
        <f t="shared" si="8"/>
        <v>274.55927445311045</v>
      </c>
    </row>
    <row r="25" spans="5:43" x14ac:dyDescent="0.25">
      <c r="E25" s="11">
        <v>16</v>
      </c>
      <c r="F25" s="12">
        <f t="shared" si="7"/>
        <v>31.166079999999994</v>
      </c>
      <c r="I25" s="8">
        <v>18</v>
      </c>
      <c r="J25" s="15">
        <f t="shared" si="1"/>
        <v>62.661715199999989</v>
      </c>
      <c r="M25" s="8">
        <v>19</v>
      </c>
      <c r="N25" s="15">
        <f t="shared" si="0"/>
        <v>103.34831500000001</v>
      </c>
      <c r="P25" s="8">
        <v>18</v>
      </c>
      <c r="Q25" s="15">
        <f t="shared" si="2"/>
        <v>37.300782528735631</v>
      </c>
      <c r="S25" s="8">
        <v>17</v>
      </c>
      <c r="T25" s="15">
        <f t="shared" si="3"/>
        <v>0.25411764705882356</v>
      </c>
      <c r="V25" s="8">
        <v>9</v>
      </c>
      <c r="W25" s="15">
        <f t="shared" si="11"/>
        <v>2.3866168196065107</v>
      </c>
      <c r="AB25" s="8">
        <v>17</v>
      </c>
      <c r="AC25" s="15">
        <f t="shared" si="4"/>
        <v>26.919242273180458</v>
      </c>
      <c r="AE25" s="8">
        <f t="shared" si="10"/>
        <v>13</v>
      </c>
      <c r="AF25" s="15">
        <f t="shared" si="9"/>
        <v>24.783138343384607</v>
      </c>
      <c r="AH25" s="8">
        <v>17</v>
      </c>
      <c r="AI25" s="15">
        <f t="shared" si="5"/>
        <v>2.2918305430588233</v>
      </c>
      <c r="AK25" s="8">
        <v>17</v>
      </c>
      <c r="AL25" s="15">
        <f t="shared" si="6"/>
        <v>5.5668846832941172</v>
      </c>
      <c r="AP25" s="8">
        <v>17</v>
      </c>
      <c r="AQ25" s="15">
        <f t="shared" si="8"/>
        <v>279.50634984998629</v>
      </c>
    </row>
    <row r="26" spans="5:43" x14ac:dyDescent="0.25">
      <c r="E26" s="11">
        <v>17</v>
      </c>
      <c r="F26" s="12">
        <f t="shared" si="7"/>
        <v>33.113959999999992</v>
      </c>
      <c r="I26" s="8">
        <v>19</v>
      </c>
      <c r="J26" s="15">
        <f t="shared" si="1"/>
        <v>66.142921599999994</v>
      </c>
      <c r="M26" s="8">
        <v>20</v>
      </c>
      <c r="N26" s="15">
        <f t="shared" si="0"/>
        <v>108.78770000000002</v>
      </c>
      <c r="P26" s="8">
        <v>19</v>
      </c>
      <c r="Q26" s="15">
        <f>$Q$5/P26</f>
        <v>35.337583448275858</v>
      </c>
      <c r="S26" s="8">
        <v>18</v>
      </c>
      <c r="T26" s="15">
        <f t="shared" si="3"/>
        <v>0.24000000000000002</v>
      </c>
      <c r="V26" s="8">
        <v>10</v>
      </c>
      <c r="W26" s="15">
        <f t="shared" si="11"/>
        <v>2.1479551376458597</v>
      </c>
      <c r="AB26" s="8">
        <v>18</v>
      </c>
      <c r="AC26" s="15">
        <f t="shared" si="4"/>
        <v>25.423728813559322</v>
      </c>
      <c r="AE26" s="8">
        <f t="shared" si="10"/>
        <v>14</v>
      </c>
      <c r="AF26" s="15">
        <f t="shared" si="9"/>
        <v>23.012914175999992</v>
      </c>
      <c r="AH26" s="8">
        <v>18</v>
      </c>
      <c r="AI26" s="15">
        <f t="shared" si="5"/>
        <v>2.1645066239999995</v>
      </c>
      <c r="AK26" s="8">
        <v>18</v>
      </c>
      <c r="AL26" s="15">
        <f t="shared" si="6"/>
        <v>5.2576133120000001</v>
      </c>
      <c r="AP26" s="8">
        <v>18</v>
      </c>
      <c r="AQ26" s="15">
        <f t="shared" si="8"/>
        <v>285.1113581360982</v>
      </c>
    </row>
    <row r="27" spans="5:43" x14ac:dyDescent="0.25">
      <c r="E27" s="11">
        <v>18</v>
      </c>
      <c r="F27" s="12">
        <f t="shared" si="7"/>
        <v>35.061839999999989</v>
      </c>
      <c r="I27" s="8">
        <v>20</v>
      </c>
      <c r="J27" s="15">
        <f t="shared" si="1"/>
        <v>69.624127999999985</v>
      </c>
      <c r="M27" s="8">
        <v>21</v>
      </c>
      <c r="N27" s="15">
        <f t="shared" si="0"/>
        <v>114.22708500000002</v>
      </c>
      <c r="P27" s="8">
        <v>20</v>
      </c>
      <c r="Q27" s="15">
        <f t="shared" ref="Q27:Q47" si="12">$Q$5/P27</f>
        <v>33.57070427586207</v>
      </c>
      <c r="S27" s="8">
        <v>19</v>
      </c>
      <c r="T27" s="15">
        <f t="shared" si="3"/>
        <v>0.22736842105263158</v>
      </c>
      <c r="V27" s="8">
        <v>11</v>
      </c>
      <c r="W27" s="15">
        <f t="shared" si="11"/>
        <v>1.9526864887689632</v>
      </c>
      <c r="AB27" s="8">
        <v>19</v>
      </c>
      <c r="AC27" s="15">
        <f t="shared" si="4"/>
        <v>24.085637823371989</v>
      </c>
      <c r="AE27" s="8">
        <f t="shared" si="10"/>
        <v>15</v>
      </c>
      <c r="AF27" s="15">
        <f t="shared" si="9"/>
        <v>21.478719897599994</v>
      </c>
      <c r="AH27" s="8">
        <v>19</v>
      </c>
      <c r="AI27" s="15">
        <f t="shared" si="5"/>
        <v>2.0505852227368417</v>
      </c>
      <c r="AK27" s="8">
        <v>19</v>
      </c>
      <c r="AL27" s="15">
        <f t="shared" si="6"/>
        <v>4.9808968218947367</v>
      </c>
      <c r="AP27" s="8">
        <v>19</v>
      </c>
      <c r="AQ27" s="15">
        <f t="shared" si="8"/>
        <v>291.27041517104044</v>
      </c>
    </row>
    <row r="28" spans="5:43" x14ac:dyDescent="0.25">
      <c r="E28" s="11">
        <v>19</v>
      </c>
      <c r="F28" s="12">
        <f t="shared" si="7"/>
        <v>37.009719999999994</v>
      </c>
      <c r="I28" s="8">
        <v>21</v>
      </c>
      <c r="J28" s="15">
        <f t="shared" si="1"/>
        <v>73.10533439999999</v>
      </c>
      <c r="M28" s="8">
        <v>22</v>
      </c>
      <c r="N28" s="15">
        <f t="shared" si="0"/>
        <v>119.66647000000002</v>
      </c>
      <c r="P28" s="8">
        <v>21</v>
      </c>
      <c r="Q28" s="15">
        <f t="shared" si="12"/>
        <v>31.972099310344827</v>
      </c>
      <c r="S28" s="8">
        <v>20</v>
      </c>
      <c r="T28" s="15">
        <f t="shared" si="3"/>
        <v>0.21600000000000003</v>
      </c>
      <c r="V28" s="8">
        <v>12</v>
      </c>
      <c r="W28" s="15">
        <f t="shared" si="11"/>
        <v>1.7899626147048828</v>
      </c>
      <c r="AB28" s="8">
        <v>20</v>
      </c>
      <c r="AC28" s="15">
        <f t="shared" si="4"/>
        <v>22.881355932203391</v>
      </c>
      <c r="AE28" s="8">
        <f>AE27+1</f>
        <v>16</v>
      </c>
      <c r="AF28" s="15">
        <f t="shared" si="9"/>
        <v>20.136299903999994</v>
      </c>
      <c r="AH28" s="8">
        <v>20</v>
      </c>
      <c r="AI28" s="15">
        <f t="shared" si="5"/>
        <v>1.9480559615999997</v>
      </c>
      <c r="AK28" s="8">
        <v>20</v>
      </c>
      <c r="AL28" s="15">
        <f t="shared" si="6"/>
        <v>4.7318519808000001</v>
      </c>
      <c r="AP28" s="8">
        <v>20</v>
      </c>
      <c r="AQ28" s="15">
        <f t="shared" si="8"/>
        <v>297.90041364248833</v>
      </c>
    </row>
    <row r="29" spans="5:43" x14ac:dyDescent="0.25">
      <c r="E29" s="11">
        <v>20</v>
      </c>
      <c r="F29" s="12">
        <f t="shared" si="7"/>
        <v>38.957599999999992</v>
      </c>
      <c r="I29" s="8">
        <v>22</v>
      </c>
      <c r="J29" s="15">
        <f t="shared" si="1"/>
        <v>76.586540799999995</v>
      </c>
      <c r="M29" s="8">
        <v>23</v>
      </c>
      <c r="N29" s="15">
        <f t="shared" si="0"/>
        <v>125.10585500000002</v>
      </c>
      <c r="P29" s="8">
        <v>22</v>
      </c>
      <c r="Q29" s="15">
        <f t="shared" si="12"/>
        <v>30.518822068965516</v>
      </c>
      <c r="S29" s="8">
        <v>21</v>
      </c>
      <c r="T29" s="15">
        <f t="shared" si="3"/>
        <v>0.20571428571428574</v>
      </c>
      <c r="V29" s="8">
        <v>13</v>
      </c>
      <c r="W29" s="15">
        <f t="shared" si="11"/>
        <v>1.6522731828045072</v>
      </c>
      <c r="AB29" s="8">
        <v>21</v>
      </c>
      <c r="AC29" s="15">
        <f t="shared" si="4"/>
        <v>21.791767554479421</v>
      </c>
      <c r="AE29" s="8">
        <f t="shared" si="10"/>
        <v>17</v>
      </c>
      <c r="AF29" s="15">
        <f t="shared" si="9"/>
        <v>18.951811674352935</v>
      </c>
      <c r="AH29" s="8">
        <v>21</v>
      </c>
      <c r="AI29" s="15">
        <f t="shared" si="5"/>
        <v>1.8552913919999998</v>
      </c>
      <c r="AK29" s="8">
        <v>21</v>
      </c>
      <c r="AL29" s="15">
        <f t="shared" si="6"/>
        <v>4.5065256959999997</v>
      </c>
      <c r="AP29" s="8">
        <v>21</v>
      </c>
      <c r="AQ29" s="15">
        <f t="shared" si="8"/>
        <v>304.93407620236991</v>
      </c>
    </row>
    <row r="30" spans="5:43" x14ac:dyDescent="0.25">
      <c r="E30" s="11">
        <v>21</v>
      </c>
      <c r="F30" s="12">
        <f t="shared" si="7"/>
        <v>40.90547999999999</v>
      </c>
      <c r="I30" s="8">
        <v>23</v>
      </c>
      <c r="J30" s="15">
        <f t="shared" si="1"/>
        <v>80.067747199999985</v>
      </c>
      <c r="M30" s="8">
        <v>24</v>
      </c>
      <c r="N30" s="15">
        <f t="shared" si="0"/>
        <v>130.54524000000001</v>
      </c>
      <c r="P30" s="8">
        <v>23</v>
      </c>
      <c r="Q30" s="15">
        <f t="shared" si="12"/>
        <v>29.19191676161919</v>
      </c>
      <c r="S30" s="8">
        <v>22</v>
      </c>
      <c r="T30" s="15">
        <f t="shared" si="3"/>
        <v>0.19636363636363638</v>
      </c>
      <c r="V30" s="8">
        <v>14</v>
      </c>
      <c r="W30" s="15">
        <f t="shared" si="11"/>
        <v>1.5342536697470426</v>
      </c>
      <c r="AB30" s="8">
        <v>22</v>
      </c>
      <c r="AC30" s="15">
        <f t="shared" si="4"/>
        <v>20.801232665639446</v>
      </c>
      <c r="AE30" s="8">
        <f t="shared" si="10"/>
        <v>18</v>
      </c>
      <c r="AF30" s="15">
        <f t="shared" si="9"/>
        <v>17.898933247999995</v>
      </c>
      <c r="AH30" s="8">
        <v>22</v>
      </c>
      <c r="AI30" s="15">
        <f t="shared" si="5"/>
        <v>1.7709599650909089</v>
      </c>
      <c r="AK30" s="8">
        <v>22</v>
      </c>
      <c r="AL30" s="15">
        <f t="shared" si="6"/>
        <v>4.3016836189090908</v>
      </c>
      <c r="AP30" s="8">
        <v>22</v>
      </c>
      <c r="AQ30" s="15">
        <f t="shared" si="8"/>
        <v>312.31635774771672</v>
      </c>
    </row>
    <row r="31" spans="5:43" x14ac:dyDescent="0.25">
      <c r="E31" s="11">
        <v>22</v>
      </c>
      <c r="F31" s="12">
        <f t="shared" si="7"/>
        <v>42.853359999999995</v>
      </c>
      <c r="I31" s="8">
        <v>24</v>
      </c>
      <c r="J31" s="15">
        <f t="shared" si="1"/>
        <v>83.54895359999999</v>
      </c>
      <c r="M31" s="8">
        <v>25</v>
      </c>
      <c r="N31" s="15">
        <f t="shared" si="0"/>
        <v>135.98462500000002</v>
      </c>
      <c r="P31" s="8">
        <v>24</v>
      </c>
      <c r="Q31" s="15">
        <f t="shared" si="12"/>
        <v>27.975586896551722</v>
      </c>
      <c r="S31" s="8">
        <v>23</v>
      </c>
      <c r="T31" s="15">
        <f t="shared" si="3"/>
        <v>0.18782608695652175</v>
      </c>
      <c r="V31" s="8">
        <v>15</v>
      </c>
      <c r="W31" s="15">
        <f t="shared" si="11"/>
        <v>1.4319700917639062</v>
      </c>
      <c r="AB31" s="8">
        <v>23</v>
      </c>
      <c r="AC31" s="15">
        <f t="shared" si="4"/>
        <v>19.896831245394253</v>
      </c>
      <c r="AE31" s="8">
        <f>AE30+1</f>
        <v>19</v>
      </c>
      <c r="AF31" s="15">
        <f t="shared" si="9"/>
        <v>16.956884129684205</v>
      </c>
      <c r="AH31" s="8">
        <v>23</v>
      </c>
      <c r="AI31" s="15">
        <f t="shared" si="5"/>
        <v>1.6939617057391303</v>
      </c>
      <c r="AK31" s="8">
        <v>23</v>
      </c>
      <c r="AL31" s="15">
        <f t="shared" si="6"/>
        <v>4.1146538963478259</v>
      </c>
      <c r="AP31" s="8">
        <v>23</v>
      </c>
      <c r="AQ31" s="15">
        <f t="shared" si="8"/>
        <v>320.00178623694643</v>
      </c>
    </row>
    <row r="32" spans="5:43" x14ac:dyDescent="0.25">
      <c r="E32" s="11">
        <v>23</v>
      </c>
      <c r="F32" s="12">
        <f t="shared" si="7"/>
        <v>44.801239999999993</v>
      </c>
      <c r="I32" s="8">
        <v>25</v>
      </c>
      <c r="J32" s="15">
        <f t="shared" si="1"/>
        <v>87.030159999999995</v>
      </c>
      <c r="M32" s="8">
        <v>26</v>
      </c>
      <c r="N32" s="15">
        <f t="shared" si="0"/>
        <v>141.42401000000001</v>
      </c>
      <c r="P32" s="8">
        <v>25</v>
      </c>
      <c r="Q32" s="15">
        <f t="shared" si="12"/>
        <v>26.856563420689653</v>
      </c>
      <c r="S32" s="8">
        <v>24</v>
      </c>
      <c r="T32" s="15">
        <f t="shared" si="3"/>
        <v>0.18000000000000002</v>
      </c>
      <c r="V32" s="8">
        <v>16</v>
      </c>
      <c r="W32" s="15">
        <f t="shared" si="11"/>
        <v>1.3424719610286622</v>
      </c>
      <c r="AB32" s="8">
        <v>24</v>
      </c>
      <c r="AC32" s="15">
        <f t="shared" si="4"/>
        <v>19.067796610169491</v>
      </c>
      <c r="AE32" s="8">
        <f t="shared" ref="AE32:AE52" si="13">AE31+1</f>
        <v>20</v>
      </c>
      <c r="AF32" s="15">
        <f t="shared" si="9"/>
        <v>16.109039923199994</v>
      </c>
      <c r="AH32" s="8">
        <v>24</v>
      </c>
      <c r="AI32" s="15">
        <f t="shared" si="5"/>
        <v>1.6233799679999998</v>
      </c>
      <c r="AK32" s="8">
        <v>24</v>
      </c>
      <c r="AL32" s="15">
        <f t="shared" si="6"/>
        <v>3.9432099839999997</v>
      </c>
      <c r="AP32" s="8">
        <v>24</v>
      </c>
      <c r="AQ32" s="15">
        <f t="shared" si="8"/>
        <v>327.95246830207361</v>
      </c>
    </row>
    <row r="33" spans="5:43" x14ac:dyDescent="0.25">
      <c r="E33" s="11">
        <v>24</v>
      </c>
      <c r="F33" s="12">
        <f t="shared" si="7"/>
        <v>46.749119999999991</v>
      </c>
      <c r="I33" s="8">
        <v>26</v>
      </c>
      <c r="J33" s="15">
        <f t="shared" si="1"/>
        <v>90.511366399999986</v>
      </c>
      <c r="M33" s="8">
        <v>27</v>
      </c>
      <c r="N33" s="15">
        <f t="shared" si="0"/>
        <v>146.86339500000003</v>
      </c>
      <c r="P33" s="8">
        <v>26</v>
      </c>
      <c r="Q33" s="15">
        <f t="shared" si="12"/>
        <v>25.82361867374005</v>
      </c>
      <c r="S33" s="8">
        <v>25</v>
      </c>
      <c r="T33" s="15">
        <f t="shared" si="3"/>
        <v>0.17280000000000001</v>
      </c>
      <c r="V33" s="8">
        <v>17</v>
      </c>
      <c r="W33" s="15">
        <f t="shared" si="11"/>
        <v>1.2635030221446233</v>
      </c>
      <c r="AB33" s="8">
        <v>25</v>
      </c>
      <c r="AC33" s="15">
        <f t="shared" si="4"/>
        <v>18.305084745762713</v>
      </c>
      <c r="AE33" s="8">
        <f t="shared" si="13"/>
        <v>21</v>
      </c>
      <c r="AF33" s="15">
        <f t="shared" si="9"/>
        <v>15.341942783999995</v>
      </c>
      <c r="AH33" s="8">
        <v>25</v>
      </c>
      <c r="AI33" s="15">
        <f t="shared" si="5"/>
        <v>1.5584447692799999</v>
      </c>
      <c r="AK33" s="8">
        <v>25</v>
      </c>
      <c r="AL33" s="15">
        <f t="shared" si="6"/>
        <v>3.7854815846399998</v>
      </c>
      <c r="AP33" s="8">
        <v>25</v>
      </c>
      <c r="AQ33" s="15">
        <f t="shared" si="8"/>
        <v>336.1365735139907</v>
      </c>
    </row>
    <row r="34" spans="5:43" x14ac:dyDescent="0.25">
      <c r="E34" s="11">
        <v>25</v>
      </c>
      <c r="F34" s="12">
        <f t="shared" si="7"/>
        <v>48.696999999999989</v>
      </c>
      <c r="I34" s="8">
        <v>27</v>
      </c>
      <c r="J34" s="15">
        <f t="shared" si="1"/>
        <v>93.992572799999991</v>
      </c>
      <c r="M34" s="8">
        <v>28</v>
      </c>
      <c r="N34" s="15">
        <f t="shared" si="0"/>
        <v>152.30278000000001</v>
      </c>
      <c r="P34" s="8">
        <v>27</v>
      </c>
      <c r="Q34" s="15">
        <f t="shared" si="12"/>
        <v>24.86718835249042</v>
      </c>
      <c r="S34" s="8">
        <v>26</v>
      </c>
      <c r="T34" s="15">
        <f t="shared" si="3"/>
        <v>0.16615384615384615</v>
      </c>
      <c r="V34" s="8">
        <v>18</v>
      </c>
      <c r="W34" s="15">
        <f t="shared" si="11"/>
        <v>1.1933084098032554</v>
      </c>
      <c r="AB34" s="8">
        <v>26</v>
      </c>
      <c r="AC34" s="15">
        <f t="shared" si="4"/>
        <v>17.60104302477184</v>
      </c>
      <c r="AE34" s="8">
        <f t="shared" si="13"/>
        <v>22</v>
      </c>
      <c r="AF34" s="15">
        <f t="shared" si="9"/>
        <v>14.644581748363633</v>
      </c>
      <c r="AH34" s="8">
        <v>26</v>
      </c>
      <c r="AI34" s="15">
        <f t="shared" si="5"/>
        <v>1.4985045858461536</v>
      </c>
      <c r="AK34" s="8">
        <v>26</v>
      </c>
      <c r="AL34" s="15">
        <f t="shared" si="6"/>
        <v>3.639886139076923</v>
      </c>
      <c r="AP34" s="8">
        <v>26</v>
      </c>
      <c r="AQ34" s="15">
        <f t="shared" si="8"/>
        <v>344.52716843268337</v>
      </c>
    </row>
    <row r="35" spans="5:43" x14ac:dyDescent="0.25">
      <c r="E35" s="11">
        <v>26</v>
      </c>
      <c r="F35" s="12">
        <f t="shared" si="7"/>
        <v>50.644879999999986</v>
      </c>
      <c r="I35" s="8">
        <v>28</v>
      </c>
      <c r="J35" s="15">
        <f t="shared" si="1"/>
        <v>97.473779199999996</v>
      </c>
      <c r="M35" s="8">
        <v>29</v>
      </c>
      <c r="N35" s="15">
        <f t="shared" si="0"/>
        <v>157.74216500000003</v>
      </c>
      <c r="P35" s="8">
        <v>28</v>
      </c>
      <c r="Q35" s="15">
        <f t="shared" si="12"/>
        <v>23.97907448275862</v>
      </c>
      <c r="S35" s="8">
        <v>27</v>
      </c>
      <c r="T35" s="15">
        <f t="shared" si="3"/>
        <v>0.16</v>
      </c>
      <c r="V35" s="8">
        <v>19</v>
      </c>
      <c r="W35" s="15">
        <f>$W$14/V35</f>
        <v>1.1305027040241367</v>
      </c>
      <c r="AB35" s="8">
        <v>27</v>
      </c>
      <c r="AC35" s="15">
        <f t="shared" si="4"/>
        <v>16.949152542372882</v>
      </c>
      <c r="AE35" s="8">
        <f t="shared" si="13"/>
        <v>23</v>
      </c>
      <c r="AF35" s="15">
        <f t="shared" si="9"/>
        <v>14.007860802782604</v>
      </c>
      <c r="AH35" s="8">
        <v>27</v>
      </c>
      <c r="AI35" s="15">
        <f t="shared" si="5"/>
        <v>1.4430044159999997</v>
      </c>
      <c r="AK35" s="8">
        <v>27</v>
      </c>
      <c r="AL35" s="15">
        <f t="shared" si="6"/>
        <v>3.505075541333333</v>
      </c>
      <c r="AP35" s="8">
        <v>27</v>
      </c>
      <c r="AQ35" s="15">
        <f t="shared" si="8"/>
        <v>353.10130975739884</v>
      </c>
    </row>
    <row r="36" spans="5:43" x14ac:dyDescent="0.25">
      <c r="E36" s="11">
        <v>27</v>
      </c>
      <c r="F36" s="12">
        <f t="shared" si="7"/>
        <v>52.592759999999991</v>
      </c>
      <c r="I36" s="8">
        <v>29</v>
      </c>
      <c r="J36" s="15">
        <f t="shared" si="1"/>
        <v>100.95498559999999</v>
      </c>
      <c r="M36" s="8">
        <v>30</v>
      </c>
      <c r="N36" s="15">
        <f t="shared" si="0"/>
        <v>163.18155000000002</v>
      </c>
      <c r="P36" s="8">
        <v>29</v>
      </c>
      <c r="Q36" s="15">
        <f t="shared" si="12"/>
        <v>23.152209845422114</v>
      </c>
      <c r="S36" s="8">
        <v>28</v>
      </c>
      <c r="T36" s="15">
        <f t="shared" si="3"/>
        <v>0.1542857142857143</v>
      </c>
      <c r="V36" s="8">
        <v>20</v>
      </c>
      <c r="W36" s="15">
        <f t="shared" ref="W36:W56" si="14">$W$14/V36</f>
        <v>1.0739775688229298</v>
      </c>
      <c r="AB36" s="8">
        <v>28</v>
      </c>
      <c r="AC36" s="15">
        <f t="shared" si="4"/>
        <v>16.343825665859566</v>
      </c>
      <c r="AE36" s="8">
        <f t="shared" si="13"/>
        <v>24</v>
      </c>
      <c r="AF36" s="15">
        <f t="shared" si="9"/>
        <v>13.424199935999996</v>
      </c>
      <c r="AH36" s="8">
        <v>28</v>
      </c>
      <c r="AI36" s="15">
        <f t="shared" si="5"/>
        <v>1.3914685439999999</v>
      </c>
      <c r="AK36" s="8">
        <v>28</v>
      </c>
      <c r="AL36" s="15">
        <f t="shared" si="6"/>
        <v>3.379894272</v>
      </c>
      <c r="AP36" s="8">
        <v>28</v>
      </c>
      <c r="AQ36" s="15">
        <f t="shared" si="8"/>
        <v>361.83933180177746</v>
      </c>
    </row>
    <row r="37" spans="5:43" x14ac:dyDescent="0.25">
      <c r="E37" s="11">
        <v>28</v>
      </c>
      <c r="F37" s="12">
        <f t="shared" si="7"/>
        <v>54.540639999999989</v>
      </c>
      <c r="I37" s="8">
        <v>30</v>
      </c>
      <c r="J37" s="15">
        <f t="shared" si="1"/>
        <v>104.43619199999999</v>
      </c>
      <c r="M37" s="8">
        <v>31</v>
      </c>
      <c r="N37" s="15">
        <f t="shared" si="0"/>
        <v>168.62093500000003</v>
      </c>
      <c r="P37" s="8">
        <v>30</v>
      </c>
      <c r="Q37" s="15">
        <f t="shared" si="12"/>
        <v>22.380469517241377</v>
      </c>
      <c r="S37" s="8">
        <v>29</v>
      </c>
      <c r="T37" s="15">
        <f t="shared" si="3"/>
        <v>0.14896551724137932</v>
      </c>
      <c r="V37" s="8">
        <v>21</v>
      </c>
      <c r="W37" s="15">
        <f t="shared" si="14"/>
        <v>1.0228357798313616</v>
      </c>
      <c r="AB37" s="8">
        <v>29</v>
      </c>
      <c r="AC37" s="15">
        <f t="shared" si="4"/>
        <v>15.780245470485097</v>
      </c>
      <c r="AE37" s="8">
        <f t="shared" si="13"/>
        <v>25</v>
      </c>
      <c r="AF37" s="15">
        <f t="shared" si="9"/>
        <v>12.887231938559996</v>
      </c>
      <c r="AH37" s="8">
        <v>29</v>
      </c>
      <c r="AI37" s="15">
        <f t="shared" si="5"/>
        <v>1.3434868700689653</v>
      </c>
      <c r="AK37" s="8">
        <v>29</v>
      </c>
      <c r="AL37" s="15">
        <f t="shared" si="6"/>
        <v>3.2633461936551722</v>
      </c>
      <c r="AP37" s="8">
        <v>29</v>
      </c>
      <c r="AQ37" s="15">
        <f t="shared" si="8"/>
        <v>370.72428138792304</v>
      </c>
    </row>
    <row r="38" spans="5:43" x14ac:dyDescent="0.25">
      <c r="E38" s="11">
        <v>29</v>
      </c>
      <c r="F38" s="12">
        <f t="shared" si="7"/>
        <v>56.488519999999987</v>
      </c>
      <c r="I38" s="8">
        <v>31</v>
      </c>
      <c r="J38" s="15">
        <f t="shared" si="1"/>
        <v>107.91739839999998</v>
      </c>
      <c r="M38" s="8">
        <v>32</v>
      </c>
      <c r="N38" s="15">
        <f t="shared" si="0"/>
        <v>174.06032000000002</v>
      </c>
      <c r="P38" s="8">
        <v>31</v>
      </c>
      <c r="Q38" s="15">
        <f t="shared" si="12"/>
        <v>21.658518887652946</v>
      </c>
      <c r="S38" s="8">
        <v>30</v>
      </c>
      <c r="T38" s="15">
        <f t="shared" si="3"/>
        <v>0.14400000000000002</v>
      </c>
      <c r="V38" s="8">
        <v>22</v>
      </c>
      <c r="W38" s="15">
        <f t="shared" si="14"/>
        <v>0.97634324438448161</v>
      </c>
      <c r="AB38" s="8">
        <v>30</v>
      </c>
      <c r="AC38" s="15">
        <f t="shared" si="4"/>
        <v>15.254237288135593</v>
      </c>
      <c r="AE38" s="8">
        <f t="shared" si="13"/>
        <v>26</v>
      </c>
      <c r="AF38" s="15">
        <f t="shared" si="9"/>
        <v>12.391569171692304</v>
      </c>
      <c r="AH38" s="8">
        <v>30</v>
      </c>
      <c r="AI38" s="15">
        <f t="shared" si="5"/>
        <v>1.2987039743999997</v>
      </c>
      <c r="AK38" s="8">
        <v>30</v>
      </c>
      <c r="AL38" s="15">
        <f t="shared" si="6"/>
        <v>3.1545679871999996</v>
      </c>
      <c r="AP38" s="8">
        <v>30</v>
      </c>
      <c r="AQ38" s="15">
        <f t="shared" si="8"/>
        <v>379.74146576165884</v>
      </c>
    </row>
    <row r="39" spans="5:43" x14ac:dyDescent="0.25">
      <c r="E39" s="11">
        <v>30</v>
      </c>
      <c r="F39" s="12">
        <f t="shared" si="7"/>
        <v>58.436399999999992</v>
      </c>
      <c r="I39" s="8">
        <v>32</v>
      </c>
      <c r="J39" s="15">
        <f t="shared" si="1"/>
        <v>111.39860479999999</v>
      </c>
      <c r="M39" s="8">
        <v>33</v>
      </c>
      <c r="N39" s="15">
        <f t="shared" si="0"/>
        <v>179.49970500000001</v>
      </c>
      <c r="P39" s="8">
        <v>32</v>
      </c>
      <c r="Q39" s="15">
        <f t="shared" si="12"/>
        <v>20.981690172413792</v>
      </c>
      <c r="S39" s="8">
        <v>31</v>
      </c>
      <c r="T39" s="15">
        <f t="shared" si="3"/>
        <v>0.13935483870967744</v>
      </c>
      <c r="V39" s="8">
        <v>23</v>
      </c>
      <c r="W39" s="15">
        <f t="shared" si="14"/>
        <v>0.93389353810689546</v>
      </c>
      <c r="AB39" s="8">
        <v>31</v>
      </c>
      <c r="AC39" s="15">
        <f t="shared" si="4"/>
        <v>14.762165117550575</v>
      </c>
      <c r="AE39" s="8">
        <f>AE38+1</f>
        <v>27</v>
      </c>
      <c r="AF39" s="15">
        <f t="shared" si="9"/>
        <v>11.93262216533333</v>
      </c>
      <c r="AH39" s="8">
        <v>31</v>
      </c>
      <c r="AI39" s="15">
        <f t="shared" si="5"/>
        <v>1.2568102978064515</v>
      </c>
      <c r="AK39" s="8">
        <v>31</v>
      </c>
      <c r="AL39" s="15">
        <f t="shared" si="6"/>
        <v>3.0528077295483871</v>
      </c>
      <c r="AP39" s="8">
        <v>31</v>
      </c>
      <c r="AQ39" s="15">
        <f t="shared" si="8"/>
        <v>388.87808800805703</v>
      </c>
    </row>
    <row r="40" spans="5:43" x14ac:dyDescent="0.25">
      <c r="E40" s="11">
        <v>31</v>
      </c>
      <c r="F40" s="12">
        <f t="shared" si="7"/>
        <v>60.38427999999999</v>
      </c>
      <c r="I40" s="8">
        <v>33</v>
      </c>
      <c r="J40" s="15">
        <f t="shared" si="1"/>
        <v>114.87981119999999</v>
      </c>
      <c r="M40" s="8">
        <v>34</v>
      </c>
      <c r="N40" s="15">
        <f t="shared" si="0"/>
        <v>184.93909000000002</v>
      </c>
      <c r="P40" s="8">
        <v>33</v>
      </c>
      <c r="Q40" s="15">
        <f t="shared" si="12"/>
        <v>20.345881379310345</v>
      </c>
      <c r="S40" s="8">
        <v>32</v>
      </c>
      <c r="T40" s="15">
        <f t="shared" si="3"/>
        <v>0.13500000000000001</v>
      </c>
      <c r="V40" s="8">
        <v>24</v>
      </c>
      <c r="W40" s="15">
        <f t="shared" si="14"/>
        <v>0.89498130735244141</v>
      </c>
      <c r="AB40" s="8">
        <v>32</v>
      </c>
      <c r="AC40" s="15">
        <f t="shared" si="4"/>
        <v>14.300847457627119</v>
      </c>
      <c r="AE40" s="8">
        <f t="shared" si="13"/>
        <v>28</v>
      </c>
      <c r="AF40" s="15">
        <f t="shared" si="9"/>
        <v>11.506457087999996</v>
      </c>
      <c r="AH40" s="8">
        <v>32</v>
      </c>
      <c r="AI40" s="15">
        <f t="shared" si="5"/>
        <v>1.2175349759999998</v>
      </c>
      <c r="AK40" s="8">
        <v>32</v>
      </c>
      <c r="AL40" s="15">
        <f t="shared" si="6"/>
        <v>2.9574074879999999</v>
      </c>
      <c r="AP40" s="8">
        <v>32</v>
      </c>
      <c r="AQ40" s="15">
        <f t="shared" si="8"/>
        <v>398.12295082655527</v>
      </c>
    </row>
    <row r="41" spans="5:43" x14ac:dyDescent="0.25">
      <c r="E41" s="11">
        <v>32</v>
      </c>
      <c r="F41" s="12">
        <f t="shared" si="7"/>
        <v>62.332159999999988</v>
      </c>
      <c r="I41" s="8">
        <v>34</v>
      </c>
      <c r="J41" s="15">
        <f t="shared" si="1"/>
        <v>118.36101759999998</v>
      </c>
      <c r="M41" s="8">
        <v>35</v>
      </c>
      <c r="N41" s="15">
        <f t="shared" si="0"/>
        <v>190.37847500000001</v>
      </c>
      <c r="P41" s="8">
        <v>34</v>
      </c>
      <c r="Q41" s="15">
        <f t="shared" si="12"/>
        <v>19.747473103448275</v>
      </c>
      <c r="S41" s="8">
        <v>33</v>
      </c>
      <c r="T41" s="15">
        <f t="shared" si="3"/>
        <v>0.13090909090909092</v>
      </c>
      <c r="V41" s="8">
        <v>25</v>
      </c>
      <c r="W41" s="15">
        <f t="shared" si="14"/>
        <v>0.85918205505834377</v>
      </c>
      <c r="AB41" s="8">
        <v>33</v>
      </c>
      <c r="AC41" s="15">
        <f t="shared" si="4"/>
        <v>13.867488443759632</v>
      </c>
      <c r="AE41" s="8">
        <f t="shared" si="13"/>
        <v>29</v>
      </c>
      <c r="AF41" s="15">
        <f t="shared" si="9"/>
        <v>11.109682705655169</v>
      </c>
      <c r="AH41" s="8">
        <v>33</v>
      </c>
      <c r="AI41" s="15">
        <f t="shared" si="5"/>
        <v>1.1806399767272726</v>
      </c>
      <c r="AK41" s="8">
        <v>33</v>
      </c>
      <c r="AL41" s="15">
        <f t="shared" si="6"/>
        <v>2.8677890792727272</v>
      </c>
      <c r="AP41" s="8">
        <v>33</v>
      </c>
      <c r="AQ41" s="15">
        <f t="shared" si="8"/>
        <v>407.46621416514444</v>
      </c>
    </row>
    <row r="42" spans="5:43" x14ac:dyDescent="0.25">
      <c r="E42" s="11">
        <v>33</v>
      </c>
      <c r="F42" s="12">
        <f t="shared" si="7"/>
        <v>64.280039999999985</v>
      </c>
      <c r="I42" s="8">
        <v>35</v>
      </c>
      <c r="J42" s="15">
        <f t="shared" si="1"/>
        <v>121.84222399999999</v>
      </c>
      <c r="M42" s="8">
        <v>36</v>
      </c>
      <c r="N42" s="15">
        <f t="shared" si="0"/>
        <v>195.81786000000002</v>
      </c>
      <c r="P42" s="8">
        <v>35</v>
      </c>
      <c r="Q42" s="15">
        <f t="shared" si="12"/>
        <v>19.183259586206894</v>
      </c>
      <c r="S42" s="8">
        <v>34</v>
      </c>
      <c r="T42" s="15">
        <f t="shared" si="3"/>
        <v>0.12705882352941178</v>
      </c>
      <c r="V42" s="8">
        <v>26</v>
      </c>
      <c r="W42" s="15">
        <f t="shared" si="14"/>
        <v>0.8261365914022536</v>
      </c>
      <c r="AB42" s="8">
        <v>34</v>
      </c>
      <c r="AC42" s="15">
        <f t="shared" si="4"/>
        <v>13.459621136590229</v>
      </c>
      <c r="AE42" s="8">
        <f t="shared" si="13"/>
        <v>30</v>
      </c>
      <c r="AF42" s="15">
        <f t="shared" si="9"/>
        <v>10.739359948799997</v>
      </c>
      <c r="AH42" s="8">
        <v>34</v>
      </c>
      <c r="AI42" s="15">
        <f t="shared" si="5"/>
        <v>1.1459152715294116</v>
      </c>
      <c r="AK42" s="8">
        <v>34</v>
      </c>
      <c r="AL42" s="15">
        <f t="shared" si="6"/>
        <v>2.7834423416470586</v>
      </c>
      <c r="AP42" s="8">
        <v>34</v>
      </c>
      <c r="AQ42" s="15">
        <f t="shared" si="8"/>
        <v>416.89919562499313</v>
      </c>
    </row>
    <row r="43" spans="5:43" x14ac:dyDescent="0.25">
      <c r="E43" s="11">
        <v>34</v>
      </c>
      <c r="F43" s="12">
        <f t="shared" si="7"/>
        <v>66.227919999999983</v>
      </c>
      <c r="I43" s="8">
        <v>36</v>
      </c>
      <c r="J43" s="15">
        <f t="shared" si="1"/>
        <v>125.32343039999998</v>
      </c>
      <c r="M43" s="8">
        <v>37</v>
      </c>
      <c r="N43" s="15">
        <f t="shared" si="0"/>
        <v>201.25724500000001</v>
      </c>
      <c r="P43" s="8">
        <v>36</v>
      </c>
      <c r="Q43" s="15">
        <f t="shared" si="12"/>
        <v>18.650391264367816</v>
      </c>
      <c r="S43" s="8">
        <v>35</v>
      </c>
      <c r="T43" s="15">
        <f t="shared" si="3"/>
        <v>0.12342857142857144</v>
      </c>
      <c r="V43" s="8">
        <v>27</v>
      </c>
      <c r="W43" s="15">
        <f t="shared" si="14"/>
        <v>0.79553893986883684</v>
      </c>
      <c r="AB43" s="8">
        <v>35</v>
      </c>
      <c r="AC43" s="15">
        <f t="shared" si="4"/>
        <v>13.075060532687653</v>
      </c>
      <c r="AE43" s="8">
        <f t="shared" si="13"/>
        <v>31</v>
      </c>
      <c r="AF43" s="15">
        <f t="shared" si="9"/>
        <v>10.392928982709675</v>
      </c>
      <c r="AH43" s="8">
        <v>35</v>
      </c>
      <c r="AI43" s="15">
        <f t="shared" si="5"/>
        <v>1.1131748351999999</v>
      </c>
      <c r="AK43" s="8">
        <v>35</v>
      </c>
      <c r="AL43" s="15">
        <f t="shared" si="6"/>
        <v>2.7039154175999998</v>
      </c>
      <c r="AP43" s="8">
        <v>35</v>
      </c>
      <c r="AQ43" s="15">
        <f t="shared" si="8"/>
        <v>426.41420508142187</v>
      </c>
    </row>
    <row r="44" spans="5:43" x14ac:dyDescent="0.25">
      <c r="E44" s="11">
        <v>35</v>
      </c>
      <c r="F44" s="12">
        <f t="shared" si="7"/>
        <v>68.175799999999981</v>
      </c>
      <c r="I44" s="8">
        <v>37</v>
      </c>
      <c r="J44" s="15">
        <f t="shared" si="1"/>
        <v>128.8046368</v>
      </c>
      <c r="M44" s="8">
        <v>38</v>
      </c>
      <c r="N44" s="15">
        <f t="shared" si="0"/>
        <v>206.69663000000003</v>
      </c>
      <c r="P44" s="8">
        <v>37</v>
      </c>
      <c r="Q44" s="15">
        <f t="shared" si="12"/>
        <v>18.146326635601117</v>
      </c>
      <c r="S44" s="8">
        <v>36</v>
      </c>
      <c r="T44" s="15">
        <f t="shared" si="3"/>
        <v>0.12000000000000001</v>
      </c>
      <c r="V44" s="8">
        <v>28</v>
      </c>
      <c r="W44" s="15">
        <f t="shared" si="14"/>
        <v>0.76712683487352129</v>
      </c>
      <c r="AB44" s="8">
        <v>36</v>
      </c>
      <c r="AC44" s="15">
        <f t="shared" si="4"/>
        <v>12.711864406779661</v>
      </c>
      <c r="AE44" s="8">
        <f t="shared" si="13"/>
        <v>32</v>
      </c>
      <c r="AF44" s="15">
        <f t="shared" si="9"/>
        <v>10.068149951999997</v>
      </c>
      <c r="AH44" s="8">
        <v>36</v>
      </c>
      <c r="AI44" s="15">
        <f t="shared" si="5"/>
        <v>1.0822533119999997</v>
      </c>
      <c r="AK44" s="8">
        <v>36</v>
      </c>
      <c r="AL44" s="15">
        <f t="shared" si="6"/>
        <v>2.6288066560000001</v>
      </c>
      <c r="AP44" s="8">
        <v>36</v>
      </c>
      <c r="AQ44" s="15">
        <f t="shared" si="8"/>
        <v>436.00440686804916</v>
      </c>
    </row>
    <row r="45" spans="5:43" x14ac:dyDescent="0.25">
      <c r="E45" s="11">
        <v>36</v>
      </c>
      <c r="F45" s="12">
        <f t="shared" si="7"/>
        <v>70.123679999999979</v>
      </c>
      <c r="I45" s="8">
        <v>38</v>
      </c>
      <c r="J45" s="15">
        <f t="shared" si="1"/>
        <v>132.28584319999999</v>
      </c>
      <c r="M45" s="8">
        <v>39</v>
      </c>
      <c r="N45" s="15">
        <f t="shared" si="0"/>
        <v>212.13601500000001</v>
      </c>
      <c r="P45" s="8">
        <v>38</v>
      </c>
      <c r="Q45" s="15">
        <f t="shared" si="12"/>
        <v>17.668791724137929</v>
      </c>
      <c r="S45" s="8">
        <v>37</v>
      </c>
      <c r="T45" s="15">
        <f t="shared" si="3"/>
        <v>0.11675675675675676</v>
      </c>
      <c r="V45" s="8">
        <v>29</v>
      </c>
      <c r="W45" s="15">
        <f t="shared" si="14"/>
        <v>0.74067418539512397</v>
      </c>
      <c r="AB45" s="8">
        <v>37</v>
      </c>
      <c r="AC45" s="15">
        <f t="shared" si="4"/>
        <v>12.368300503893725</v>
      </c>
      <c r="AE45" s="8">
        <f t="shared" si="13"/>
        <v>33</v>
      </c>
      <c r="AF45" s="15">
        <f t="shared" si="9"/>
        <v>9.7630544989090886</v>
      </c>
      <c r="AH45" s="8">
        <v>37</v>
      </c>
      <c r="AI45" s="15">
        <f t="shared" si="5"/>
        <v>1.0530032224864863</v>
      </c>
      <c r="AK45" s="8">
        <v>37</v>
      </c>
      <c r="AL45" s="15">
        <f t="shared" si="6"/>
        <v>2.5577578274594592</v>
      </c>
      <c r="AP45" s="8">
        <v>37</v>
      </c>
      <c r="AQ45" s="15">
        <f t="shared" si="8"/>
        <v>445.66370430945318</v>
      </c>
    </row>
    <row r="46" spans="5:43" x14ac:dyDescent="0.25">
      <c r="E46" s="11">
        <v>37</v>
      </c>
      <c r="F46" s="12">
        <f t="shared" si="7"/>
        <v>72.071559999999991</v>
      </c>
      <c r="I46" s="8">
        <v>39</v>
      </c>
      <c r="J46" s="15">
        <f t="shared" si="1"/>
        <v>135.76704959999998</v>
      </c>
      <c r="M46" s="8">
        <v>40</v>
      </c>
      <c r="N46" s="15">
        <f t="shared" si="0"/>
        <v>217.57540000000003</v>
      </c>
      <c r="P46" s="8">
        <v>39</v>
      </c>
      <c r="Q46" s="15">
        <f t="shared" si="12"/>
        <v>17.215745782493368</v>
      </c>
      <c r="S46" s="8">
        <v>38</v>
      </c>
      <c r="T46" s="15">
        <f t="shared" si="3"/>
        <v>0.11368421052631579</v>
      </c>
      <c r="V46" s="8">
        <v>30</v>
      </c>
      <c r="W46" s="15">
        <f t="shared" si="14"/>
        <v>0.71598504588195311</v>
      </c>
      <c r="AB46" s="8">
        <v>38</v>
      </c>
      <c r="AC46" s="15">
        <f t="shared" si="4"/>
        <v>12.042818911685995</v>
      </c>
      <c r="AE46" s="8">
        <f t="shared" si="13"/>
        <v>34</v>
      </c>
      <c r="AF46" s="15">
        <f t="shared" si="9"/>
        <v>9.4759058371764677</v>
      </c>
      <c r="AH46" s="8">
        <v>38</v>
      </c>
      <c r="AI46" s="15">
        <f t="shared" si="5"/>
        <v>1.0252926113684209</v>
      </c>
      <c r="AK46" s="8">
        <v>38</v>
      </c>
      <c r="AL46" s="15">
        <f t="shared" si="6"/>
        <v>2.4904484109473684</v>
      </c>
      <c r="AP46" s="8">
        <v>38</v>
      </c>
      <c r="AQ46" s="15">
        <f t="shared" si="8"/>
        <v>455.38664248552016</v>
      </c>
    </row>
    <row r="47" spans="5:43" x14ac:dyDescent="0.25">
      <c r="E47" s="11">
        <v>38</v>
      </c>
      <c r="F47" s="12">
        <f t="shared" si="7"/>
        <v>74.019439999999989</v>
      </c>
      <c r="I47" s="8">
        <v>40</v>
      </c>
      <c r="J47" s="15">
        <f t="shared" si="1"/>
        <v>139.24825599999997</v>
      </c>
      <c r="P47" s="8">
        <v>40</v>
      </c>
      <c r="Q47" s="15">
        <f t="shared" si="12"/>
        <v>16.785352137931035</v>
      </c>
      <c r="S47" s="8">
        <v>39</v>
      </c>
      <c r="T47" s="15">
        <f t="shared" si="3"/>
        <v>0.11076923076923077</v>
      </c>
      <c r="V47" s="8">
        <v>31</v>
      </c>
      <c r="W47" s="15">
        <f t="shared" si="14"/>
        <v>0.6928887540793095</v>
      </c>
      <c r="AB47" s="8">
        <v>39</v>
      </c>
      <c r="AC47" s="15">
        <f t="shared" si="4"/>
        <v>11.734028683181226</v>
      </c>
      <c r="AE47" s="8">
        <f t="shared" si="13"/>
        <v>35</v>
      </c>
      <c r="AF47" s="15">
        <f t="shared" si="9"/>
        <v>9.2051656703999978</v>
      </c>
      <c r="AH47" s="8">
        <v>39</v>
      </c>
      <c r="AI47" s="15">
        <f t="shared" si="5"/>
        <v>0.9990030572307691</v>
      </c>
      <c r="AK47" s="8">
        <v>39</v>
      </c>
      <c r="AL47" s="15">
        <f t="shared" si="6"/>
        <v>2.4265907593846152</v>
      </c>
      <c r="AP47" s="8">
        <v>39</v>
      </c>
      <c r="AQ47" s="15">
        <f t="shared" si="8"/>
        <v>465.16832595512216</v>
      </c>
    </row>
    <row r="48" spans="5:43" x14ac:dyDescent="0.25">
      <c r="E48" s="11">
        <v>39</v>
      </c>
      <c r="F48" s="12">
        <f t="shared" si="7"/>
        <v>75.967319999999987</v>
      </c>
      <c r="S48" s="8">
        <v>40</v>
      </c>
      <c r="T48" s="15">
        <f t="shared" si="3"/>
        <v>0.10800000000000001</v>
      </c>
      <c r="V48" s="8">
        <v>32</v>
      </c>
      <c r="W48" s="15">
        <f t="shared" si="14"/>
        <v>0.67123598051433109</v>
      </c>
      <c r="AB48" s="8">
        <v>40</v>
      </c>
      <c r="AC48" s="15">
        <f t="shared" si="4"/>
        <v>11.440677966101696</v>
      </c>
      <c r="AE48" s="8">
        <f t="shared" si="13"/>
        <v>36</v>
      </c>
      <c r="AF48" s="15">
        <f t="shared" si="9"/>
        <v>8.9494666239999976</v>
      </c>
      <c r="AH48" s="8">
        <v>40</v>
      </c>
      <c r="AI48" s="15">
        <f t="shared" si="5"/>
        <v>0.97402798079999986</v>
      </c>
      <c r="AK48" s="8">
        <v>40</v>
      </c>
      <c r="AL48" s="15">
        <f t="shared" si="6"/>
        <v>2.3659259904000001</v>
      </c>
      <c r="AP48" s="8">
        <v>40</v>
      </c>
      <c r="AQ48" s="15">
        <f t="shared" si="8"/>
        <v>475.00434882124415</v>
      </c>
    </row>
    <row r="49" spans="5:32" x14ac:dyDescent="0.25">
      <c r="E49" s="11">
        <v>40</v>
      </c>
      <c r="F49" s="12">
        <f t="shared" si="7"/>
        <v>77.915199999999984</v>
      </c>
      <c r="V49" s="8">
        <v>33</v>
      </c>
      <c r="W49" s="15">
        <f t="shared" si="14"/>
        <v>0.65089549625632104</v>
      </c>
      <c r="AE49" s="8">
        <f t="shared" si="13"/>
        <v>37</v>
      </c>
      <c r="AF49" s="15">
        <f t="shared" si="9"/>
        <v>8.707589147675673</v>
      </c>
    </row>
    <row r="50" spans="5:32" x14ac:dyDescent="0.25">
      <c r="V50" s="8">
        <v>34</v>
      </c>
      <c r="W50" s="15">
        <f t="shared" si="14"/>
        <v>0.63175151107231164</v>
      </c>
      <c r="AE50" s="8">
        <f t="shared" si="13"/>
        <v>38</v>
      </c>
      <c r="AF50" s="15">
        <f t="shared" si="9"/>
        <v>8.4784420648421026</v>
      </c>
    </row>
    <row r="51" spans="5:32" x14ac:dyDescent="0.25">
      <c r="V51" s="8">
        <v>35</v>
      </c>
      <c r="W51" s="15">
        <f t="shared" si="14"/>
        <v>0.61370146789881697</v>
      </c>
      <c r="AE51" s="8">
        <f t="shared" si="13"/>
        <v>39</v>
      </c>
      <c r="AF51" s="15">
        <f t="shared" si="9"/>
        <v>8.2610461144615357</v>
      </c>
    </row>
    <row r="52" spans="5:32" x14ac:dyDescent="0.25">
      <c r="V52" s="8">
        <v>36</v>
      </c>
      <c r="W52" s="15">
        <f t="shared" si="14"/>
        <v>0.59665420490162768</v>
      </c>
      <c r="AE52" s="8">
        <f t="shared" si="13"/>
        <v>40</v>
      </c>
      <c r="AF52" s="15">
        <f t="shared" si="9"/>
        <v>8.0545199615999969</v>
      </c>
    </row>
    <row r="53" spans="5:32" x14ac:dyDescent="0.25">
      <c r="V53" s="8">
        <v>37</v>
      </c>
      <c r="W53" s="15">
        <f t="shared" si="14"/>
        <v>0.58052841557996204</v>
      </c>
    </row>
    <row r="54" spans="5:32" x14ac:dyDescent="0.25">
      <c r="V54" s="8">
        <v>38</v>
      </c>
      <c r="W54" s="15">
        <f t="shared" si="14"/>
        <v>0.56525135201206833</v>
      </c>
    </row>
    <row r="55" spans="5:32" x14ac:dyDescent="0.25">
      <c r="V55" s="8">
        <v>39</v>
      </c>
      <c r="W55" s="15">
        <f t="shared" si="14"/>
        <v>0.55075772760150243</v>
      </c>
    </row>
    <row r="56" spans="5:32" x14ac:dyDescent="0.25">
      <c r="V56" s="8">
        <v>40</v>
      </c>
      <c r="W56" s="15">
        <f t="shared" si="14"/>
        <v>0.53698878441146491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B2B85-49BA-4141-9FD3-EECA922132E8}">
  <sheetPr codeName="Лист6"/>
  <dimension ref="A1:AS56"/>
  <sheetViews>
    <sheetView topLeftCell="V1" workbookViewId="0">
      <selection activeCell="AQ21" sqref="AQ21"/>
    </sheetView>
  </sheetViews>
  <sheetFormatPr defaultRowHeight="15" x14ac:dyDescent="0.25"/>
  <cols>
    <col min="5" max="5" width="11.85546875" customWidth="1"/>
    <col min="6" max="6" width="13.5703125" customWidth="1"/>
    <col min="9" max="9" width="12" customWidth="1"/>
    <col min="10" max="10" width="16.140625" customWidth="1"/>
    <col min="13" max="13" width="13.140625" customWidth="1"/>
    <col min="14" max="14" width="16.42578125" customWidth="1"/>
    <col min="16" max="16" width="15.28515625" customWidth="1"/>
    <col min="17" max="17" width="14.42578125" customWidth="1"/>
    <col min="19" max="19" width="12.7109375" customWidth="1"/>
    <col min="20" max="20" width="14" customWidth="1"/>
    <col min="22" max="22" width="12.42578125" customWidth="1"/>
    <col min="23" max="24" width="11.5703125" bestFit="1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5" x14ac:dyDescent="0.25">
      <c r="A1" s="4" t="s">
        <v>5</v>
      </c>
      <c r="B1" s="2">
        <f>'a_r=0.5'!B1</f>
        <v>326.2</v>
      </c>
      <c r="C1" t="s">
        <v>13</v>
      </c>
      <c r="D1" s="4"/>
      <c r="E1" s="8" t="s">
        <v>0</v>
      </c>
      <c r="I1" s="8" t="s">
        <v>18</v>
      </c>
      <c r="M1" t="s">
        <v>21</v>
      </c>
      <c r="P1" s="2" t="s">
        <v>25</v>
      </c>
      <c r="S1" t="s">
        <v>29</v>
      </c>
      <c r="V1" t="s">
        <v>34</v>
      </c>
      <c r="AB1" t="s">
        <v>52</v>
      </c>
      <c r="AE1" t="s">
        <v>57</v>
      </c>
      <c r="AH1" t="s">
        <v>65</v>
      </c>
      <c r="AK1" t="s">
        <v>68</v>
      </c>
    </row>
    <row r="2" spans="1:45" x14ac:dyDescent="0.25">
      <c r="A2" s="4" t="s">
        <v>6</v>
      </c>
      <c r="B2" s="2">
        <f>'a_r=0.5'!B2</f>
        <v>15000</v>
      </c>
      <c r="C2" t="s">
        <v>14</v>
      </c>
      <c r="D2" s="4"/>
      <c r="E2" s="1" t="s">
        <v>1</v>
      </c>
      <c r="F2" s="3">
        <v>0.95</v>
      </c>
      <c r="H2" s="1"/>
      <c r="I2" s="13" t="s">
        <v>19</v>
      </c>
      <c r="J2" s="2">
        <v>0.16</v>
      </c>
      <c r="M2" s="13" t="s">
        <v>22</v>
      </c>
      <c r="N2" s="2">
        <v>0.25</v>
      </c>
      <c r="P2" s="1" t="s">
        <v>26</v>
      </c>
      <c r="Q2" s="2">
        <v>0.34</v>
      </c>
      <c r="S2" s="1" t="s">
        <v>30</v>
      </c>
      <c r="T2" s="2">
        <v>0.01</v>
      </c>
      <c r="V2" s="1" t="s">
        <v>35</v>
      </c>
      <c r="W2" s="2">
        <v>0.6</v>
      </c>
      <c r="AB2" s="4" t="s">
        <v>53</v>
      </c>
      <c r="AC2" s="2">
        <v>0.03</v>
      </c>
      <c r="AE2" s="4" t="s">
        <v>58</v>
      </c>
      <c r="AF2" s="2">
        <v>0.75</v>
      </c>
      <c r="AR2" s="4" t="s">
        <v>72</v>
      </c>
      <c r="AS2">
        <f>'a_r=0.5'!AS2</f>
        <v>2047.297</v>
      </c>
    </row>
    <row r="3" spans="1:45" x14ac:dyDescent="0.25">
      <c r="A3" s="4" t="s">
        <v>7</v>
      </c>
      <c r="B3" s="2">
        <f>'a_r=0.5'!B3</f>
        <v>14</v>
      </c>
      <c r="C3" t="s">
        <v>12</v>
      </c>
      <c r="D3" s="4"/>
      <c r="E3" s="1" t="s">
        <v>2</v>
      </c>
      <c r="F3" s="3">
        <v>0.22</v>
      </c>
      <c r="H3" s="1"/>
      <c r="I3" s="13" t="s">
        <v>20</v>
      </c>
      <c r="J3" s="2">
        <v>12</v>
      </c>
      <c r="P3" s="4" t="s">
        <v>27</v>
      </c>
      <c r="Q3" s="2">
        <v>0.87</v>
      </c>
      <c r="S3" s="1" t="s">
        <v>31</v>
      </c>
      <c r="T3" s="2">
        <v>1</v>
      </c>
      <c r="V3" s="4" t="s">
        <v>36</v>
      </c>
      <c r="W3" s="2">
        <v>3</v>
      </c>
      <c r="AB3" s="1" t="s">
        <v>54</v>
      </c>
      <c r="AC3" s="2">
        <v>1.18</v>
      </c>
      <c r="AE3" s="1" t="s">
        <v>59</v>
      </c>
      <c r="AF3" s="2">
        <v>0.5</v>
      </c>
      <c r="AH3" s="8" t="s">
        <v>66</v>
      </c>
      <c r="AI3" s="8" t="s">
        <v>67</v>
      </c>
      <c r="AK3" s="8" t="s">
        <v>69</v>
      </c>
      <c r="AL3" s="8" t="s">
        <v>70</v>
      </c>
      <c r="AR3" s="4" t="s">
        <v>73</v>
      </c>
      <c r="AS3" s="18">
        <f>AS2-AR8</f>
        <v>1789.4153609346333</v>
      </c>
    </row>
    <row r="4" spans="1:45" x14ac:dyDescent="0.25">
      <c r="A4" s="1" t="s">
        <v>8</v>
      </c>
      <c r="B4" s="2">
        <v>0.625</v>
      </c>
      <c r="D4" s="1"/>
      <c r="E4" s="1" t="s">
        <v>3</v>
      </c>
      <c r="F4" s="3">
        <v>0.5</v>
      </c>
      <c r="H4" s="1"/>
      <c r="I4" s="3"/>
      <c r="M4" s="14" t="s">
        <v>24</v>
      </c>
      <c r="N4" s="9">
        <f>B4*N2*B1*F5/J3</f>
        <v>5.0968749999999998</v>
      </c>
      <c r="S4" s="4" t="s">
        <v>32</v>
      </c>
      <c r="T4" s="2">
        <v>2E-3</v>
      </c>
      <c r="V4" s="4" t="s">
        <v>37</v>
      </c>
      <c r="W4" s="2">
        <v>0.91</v>
      </c>
      <c r="AB4" s="4" t="s">
        <v>55</v>
      </c>
      <c r="AC4" s="2">
        <v>1</v>
      </c>
      <c r="AE4" s="4" t="s">
        <v>62</v>
      </c>
      <c r="AF4" s="2">
        <v>0.16</v>
      </c>
      <c r="AH4" s="8">
        <v>243</v>
      </c>
      <c r="AI4" s="8">
        <v>80000</v>
      </c>
      <c r="AK4" s="8">
        <v>1574</v>
      </c>
      <c r="AL4" s="8">
        <v>30000</v>
      </c>
    </row>
    <row r="5" spans="1:45" x14ac:dyDescent="0.25">
      <c r="A5" s="4" t="s">
        <v>9</v>
      </c>
      <c r="B5" s="2">
        <f>0.3*B3</f>
        <v>4.2</v>
      </c>
      <c r="C5" t="s">
        <v>15</v>
      </c>
      <c r="D5" s="4"/>
      <c r="E5" s="1" t="s">
        <v>4</v>
      </c>
      <c r="F5" s="3">
        <v>1.2</v>
      </c>
      <c r="H5" s="1"/>
      <c r="I5" s="14" t="s">
        <v>23</v>
      </c>
      <c r="J5" s="9">
        <f>B4*J2*B1*F5/J3</f>
        <v>3.262</v>
      </c>
      <c r="P5" s="14" t="s">
        <v>28</v>
      </c>
      <c r="Q5" s="9">
        <f>F2*F3*F5*Q2*B1*B7/Q3</f>
        <v>671.41408551724135</v>
      </c>
      <c r="V5" s="1" t="s">
        <v>38</v>
      </c>
      <c r="W5" s="2">
        <v>0.97</v>
      </c>
      <c r="AE5" s="8" t="s">
        <v>63</v>
      </c>
      <c r="AF5" s="8" t="s">
        <v>64</v>
      </c>
    </row>
    <row r="6" spans="1:45" x14ac:dyDescent="0.25">
      <c r="A6" s="4" t="s">
        <v>10</v>
      </c>
      <c r="B6" s="2">
        <f>0.15*B3</f>
        <v>2.1</v>
      </c>
      <c r="C6" t="s">
        <v>15</v>
      </c>
      <c r="D6" s="4"/>
      <c r="E6" s="2"/>
      <c r="M6" s="11" t="s">
        <v>17</v>
      </c>
      <c r="N6" s="11" t="s">
        <v>21</v>
      </c>
      <c r="S6" s="14" t="s">
        <v>33</v>
      </c>
      <c r="T6" s="9">
        <f>T2*T3*B2*J3*F5*T4</f>
        <v>4.32</v>
      </c>
      <c r="W6" s="8" t="s">
        <v>42</v>
      </c>
      <c r="X6" s="8" t="s">
        <v>43</v>
      </c>
      <c r="Y6" s="8" t="s">
        <v>44</v>
      </c>
      <c r="AB6" s="14" t="s">
        <v>56</v>
      </c>
      <c r="AC6" s="9">
        <f>AC2*B2*F5/(AC3*AC4)</f>
        <v>457.62711864406782</v>
      </c>
      <c r="AE6" s="8">
        <v>60.6</v>
      </c>
      <c r="AF6" s="8">
        <v>2300000</v>
      </c>
      <c r="AH6" s="4" t="s">
        <v>61</v>
      </c>
      <c r="AI6" s="2">
        <f>AH4*AI4*AF4/10^6</f>
        <v>3.1103999999999998</v>
      </c>
      <c r="AK6" s="4" t="s">
        <v>61</v>
      </c>
      <c r="AL6" s="2">
        <f>AK4*AL4*AF4/10^6</f>
        <v>7.5552000000000001</v>
      </c>
    </row>
    <row r="7" spans="1:45" x14ac:dyDescent="0.25">
      <c r="A7" s="5" t="s">
        <v>11</v>
      </c>
      <c r="B7" s="6">
        <v>21</v>
      </c>
      <c r="C7" t="s">
        <v>12</v>
      </c>
      <c r="D7" s="7"/>
      <c r="E7" s="10" t="s">
        <v>16</v>
      </c>
      <c r="F7" s="9">
        <f>F2*F3*F4*F5*B1/B7</f>
        <v>1.9478799999999996</v>
      </c>
      <c r="I7" s="11" t="s">
        <v>17</v>
      </c>
      <c r="J7" s="16" t="s">
        <v>18</v>
      </c>
      <c r="M7" s="8">
        <v>1</v>
      </c>
      <c r="N7" s="15">
        <f>M7*$N$4</f>
        <v>5.0968749999999998</v>
      </c>
      <c r="P7" s="11" t="s">
        <v>17</v>
      </c>
      <c r="Q7" s="11" t="s">
        <v>25</v>
      </c>
      <c r="V7" s="4" t="s">
        <v>39</v>
      </c>
      <c r="W7" s="8">
        <v>12000</v>
      </c>
      <c r="X7" s="8">
        <f>'a_r=0.5'!X7</f>
        <v>630</v>
      </c>
      <c r="Y7" s="8">
        <v>3600</v>
      </c>
      <c r="Z7" t="s">
        <v>47</v>
      </c>
      <c r="AE7" s="8">
        <v>285</v>
      </c>
      <c r="AF7" s="8">
        <v>75000</v>
      </c>
    </row>
    <row r="8" spans="1:45" x14ac:dyDescent="0.25">
      <c r="A8" s="4"/>
      <c r="B8" s="3"/>
      <c r="I8" s="8">
        <v>1</v>
      </c>
      <c r="J8" s="15">
        <f>I8*$J$5</f>
        <v>3.262</v>
      </c>
      <c r="M8" s="8">
        <v>2</v>
      </c>
      <c r="N8" s="15">
        <f t="shared" ref="N8:N46" si="0">M8*$N$4</f>
        <v>10.19375</v>
      </c>
      <c r="P8" s="8">
        <v>1</v>
      </c>
      <c r="Q8" s="15">
        <f>$Q$5/P8</f>
        <v>671.41408551724135</v>
      </c>
      <c r="S8" s="11" t="s">
        <v>17</v>
      </c>
      <c r="T8" s="11" t="s">
        <v>29</v>
      </c>
      <c r="V8" s="4" t="s">
        <v>40</v>
      </c>
      <c r="W8" s="8">
        <v>120</v>
      </c>
      <c r="X8" s="8">
        <v>200</v>
      </c>
      <c r="Y8" s="8">
        <v>150</v>
      </c>
      <c r="Z8" t="s">
        <v>46</v>
      </c>
      <c r="AB8" s="11" t="s">
        <v>17</v>
      </c>
      <c r="AC8" s="11" t="s">
        <v>52</v>
      </c>
      <c r="AH8" s="11" t="s">
        <v>17</v>
      </c>
      <c r="AI8" s="11" t="s">
        <v>65</v>
      </c>
      <c r="AK8" s="11" t="s">
        <v>17</v>
      </c>
      <c r="AL8" s="11" t="s">
        <v>68</v>
      </c>
      <c r="AP8" s="11" t="s">
        <v>17</v>
      </c>
      <c r="AQ8" s="17" t="s">
        <v>71</v>
      </c>
      <c r="AR8" s="18">
        <f>MIN(AQ9:AQ29)</f>
        <v>257.88163906536676</v>
      </c>
    </row>
    <row r="9" spans="1:45" x14ac:dyDescent="0.25">
      <c r="A9" s="4"/>
      <c r="B9" s="3"/>
      <c r="E9" s="11" t="s">
        <v>17</v>
      </c>
      <c r="F9" s="11" t="s">
        <v>0</v>
      </c>
      <c r="I9" s="8">
        <v>2</v>
      </c>
      <c r="J9" s="15">
        <f t="shared" ref="J9:J47" si="1">I9*$J$5</f>
        <v>6.524</v>
      </c>
      <c r="M9" s="8">
        <v>3</v>
      </c>
      <c r="N9" s="15">
        <f t="shared" si="0"/>
        <v>15.290624999999999</v>
      </c>
      <c r="P9" s="8">
        <v>2</v>
      </c>
      <c r="Q9" s="15">
        <f t="shared" ref="Q9:Q25" si="2">$Q$5/P9</f>
        <v>335.70704275862067</v>
      </c>
      <c r="S9" s="8">
        <v>1</v>
      </c>
      <c r="T9" s="15">
        <f>$T$6/S9</f>
        <v>4.32</v>
      </c>
      <c r="V9" s="4" t="s">
        <v>41</v>
      </c>
      <c r="W9" s="8">
        <v>300</v>
      </c>
      <c r="X9" s="8">
        <f>'a_r=0.5'!X9</f>
        <v>35</v>
      </c>
      <c r="Y9" s="8">
        <v>500</v>
      </c>
      <c r="Z9" t="s">
        <v>45</v>
      </c>
      <c r="AB9" s="8">
        <v>1</v>
      </c>
      <c r="AC9" s="15">
        <f>$AC$6/AB9</f>
        <v>457.62711864406782</v>
      </c>
      <c r="AE9" s="4" t="s">
        <v>60</v>
      </c>
      <c r="AF9" s="2">
        <f>B1*J3*F5/(10^3*AF2*AF3)</f>
        <v>12.526079999999999</v>
      </c>
      <c r="AH9" s="8">
        <v>1</v>
      </c>
      <c r="AI9" s="15">
        <f>$AI$6*$AF$9/AH9</f>
        <v>38.961119231999994</v>
      </c>
      <c r="AK9" s="8">
        <v>1</v>
      </c>
      <c r="AL9" s="15">
        <f>$AL$6*$AF$9/AK9</f>
        <v>94.637039615999996</v>
      </c>
      <c r="AP9" s="8">
        <v>1</v>
      </c>
      <c r="AQ9" s="15">
        <f>F10+J8+N7+Q8+T9+W17+AC9+AF13+AI9+AL9</f>
        <v>1620.926467849768</v>
      </c>
    </row>
    <row r="10" spans="1:45" x14ac:dyDescent="0.25">
      <c r="A10" s="4"/>
      <c r="B10" s="3"/>
      <c r="E10" s="11">
        <v>1</v>
      </c>
      <c r="F10" s="12">
        <f>E10*$F$7</f>
        <v>1.9478799999999996</v>
      </c>
      <c r="I10" s="8">
        <v>3</v>
      </c>
      <c r="J10" s="15">
        <f t="shared" si="1"/>
        <v>9.7859999999999996</v>
      </c>
      <c r="M10" s="8">
        <v>4</v>
      </c>
      <c r="N10" s="15">
        <f t="shared" si="0"/>
        <v>20.387499999999999</v>
      </c>
      <c r="P10" s="8">
        <v>3</v>
      </c>
      <c r="Q10" s="15">
        <f t="shared" si="2"/>
        <v>223.80469517241377</v>
      </c>
      <c r="S10" s="8">
        <v>2</v>
      </c>
      <c r="T10" s="15">
        <f t="shared" ref="T10:T48" si="3">$T$6/S10</f>
        <v>2.16</v>
      </c>
      <c r="AB10" s="8">
        <v>2</v>
      </c>
      <c r="AC10" s="15">
        <f t="shared" ref="AC10:AC48" si="4">$AC$6/AB10</f>
        <v>228.81355932203391</v>
      </c>
      <c r="AE10" s="4" t="s">
        <v>61</v>
      </c>
      <c r="AF10" s="2">
        <f>AE6*AF6*AF4/10^6+AE7*AF7*AF4/10^6</f>
        <v>25.720799999999997</v>
      </c>
      <c r="AH10" s="8">
        <v>2</v>
      </c>
      <c r="AI10" s="15">
        <f t="shared" ref="AI10:AI48" si="5">$AI$6*$AF$9/AH10</f>
        <v>19.480559615999997</v>
      </c>
      <c r="AK10" s="8">
        <v>2</v>
      </c>
      <c r="AL10" s="15">
        <f t="shared" ref="AL10:AL48" si="6">$AL$6*$AF$9/AK10</f>
        <v>47.318519807999998</v>
      </c>
      <c r="AP10" s="8">
        <v>2</v>
      </c>
      <c r="AQ10" s="15">
        <f>F11+J9+N8+Q9+T10+W18+AC10+AF14+AI10+AL10</f>
        <v>825.92336642488397</v>
      </c>
    </row>
    <row r="11" spans="1:45" x14ac:dyDescent="0.25">
      <c r="A11" s="4"/>
      <c r="B11" s="3"/>
      <c r="E11" s="11">
        <v>2</v>
      </c>
      <c r="F11" s="12">
        <f t="shared" ref="F11:F49" si="7">E11*$F$7</f>
        <v>3.8957599999999992</v>
      </c>
      <c r="I11" s="8">
        <v>4</v>
      </c>
      <c r="J11" s="15">
        <f t="shared" si="1"/>
        <v>13.048</v>
      </c>
      <c r="M11" s="8">
        <v>5</v>
      </c>
      <c r="N11" s="15">
        <f t="shared" si="0"/>
        <v>25.484375</v>
      </c>
      <c r="P11" s="8">
        <v>4</v>
      </c>
      <c r="Q11" s="15">
        <f t="shared" si="2"/>
        <v>167.85352137931034</v>
      </c>
      <c r="S11" s="8">
        <v>3</v>
      </c>
      <c r="T11" s="15">
        <f t="shared" si="3"/>
        <v>1.4400000000000002</v>
      </c>
      <c r="V11" s="8" t="s">
        <v>48</v>
      </c>
      <c r="W11" s="8" t="s">
        <v>49</v>
      </c>
      <c r="X11" s="8" t="s">
        <v>50</v>
      </c>
      <c r="AB11" s="8">
        <v>3</v>
      </c>
      <c r="AC11" s="15">
        <f t="shared" si="4"/>
        <v>152.54237288135593</v>
      </c>
      <c r="AH11" s="8">
        <v>3</v>
      </c>
      <c r="AI11" s="15">
        <f t="shared" si="5"/>
        <v>12.987039743999999</v>
      </c>
      <c r="AK11" s="8">
        <v>3</v>
      </c>
      <c r="AL11" s="15">
        <f t="shared" si="6"/>
        <v>31.545679871999997</v>
      </c>
      <c r="AP11" s="8">
        <v>3</v>
      </c>
      <c r="AQ11" s="15">
        <f t="shared" ref="AQ11:AQ48" si="8">F12+J10+N9+Q10+T11+W19+AC11+AF15+AI11+AL11</f>
        <v>567.79350261658919</v>
      </c>
    </row>
    <row r="12" spans="1:45" x14ac:dyDescent="0.25">
      <c r="E12" s="11">
        <v>3</v>
      </c>
      <c r="F12" s="12">
        <f t="shared" si="7"/>
        <v>5.8436399999999988</v>
      </c>
      <c r="I12" s="8">
        <v>5</v>
      </c>
      <c r="J12" s="15">
        <f t="shared" si="1"/>
        <v>16.309999999999999</v>
      </c>
      <c r="M12" s="8">
        <v>6</v>
      </c>
      <c r="N12" s="15">
        <f t="shared" si="0"/>
        <v>30.581249999999997</v>
      </c>
      <c r="P12" s="8">
        <v>5</v>
      </c>
      <c r="Q12" s="15">
        <f t="shared" si="2"/>
        <v>134.28281710344828</v>
      </c>
      <c r="S12" s="8">
        <v>4</v>
      </c>
      <c r="T12" s="15">
        <f t="shared" si="3"/>
        <v>1.08</v>
      </c>
      <c r="V12" s="15">
        <f>(W7*F5*(W8/1000))/(W9*W2*W4*W5)</f>
        <v>10.875722215928402</v>
      </c>
      <c r="W12" s="15">
        <f>(X7*F5*(X8/1000))/(X9*W2*W4*W5)</f>
        <v>8.1567916619463023</v>
      </c>
      <c r="X12" s="15">
        <f>(Y7*F5*(Y8/1000))/(Y9*W2*W4*W5)</f>
        <v>2.4470374985838905</v>
      </c>
      <c r="AB12" s="8">
        <v>4</v>
      </c>
      <c r="AC12" s="15">
        <f t="shared" si="4"/>
        <v>114.40677966101696</v>
      </c>
      <c r="AE12" s="11" t="s">
        <v>17</v>
      </c>
      <c r="AF12" s="11" t="s">
        <v>57</v>
      </c>
      <c r="AH12" s="8">
        <v>4</v>
      </c>
      <c r="AI12" s="15">
        <f t="shared" si="5"/>
        <v>9.7402798079999986</v>
      </c>
      <c r="AK12" s="8">
        <v>4</v>
      </c>
      <c r="AL12" s="15">
        <f t="shared" si="6"/>
        <v>23.659259903999999</v>
      </c>
      <c r="AP12" s="8">
        <v>4</v>
      </c>
      <c r="AQ12" s="15">
        <f t="shared" si="8"/>
        <v>443.88194821244196</v>
      </c>
    </row>
    <row r="13" spans="1:45" ht="15.75" customHeight="1" x14ac:dyDescent="0.25">
      <c r="E13" s="11">
        <v>4</v>
      </c>
      <c r="F13" s="12">
        <f t="shared" si="7"/>
        <v>7.7915199999999984</v>
      </c>
      <c r="I13" s="8">
        <v>6</v>
      </c>
      <c r="J13" s="15">
        <f t="shared" si="1"/>
        <v>19.571999999999999</v>
      </c>
      <c r="M13" s="8">
        <v>7</v>
      </c>
      <c r="N13" s="15">
        <f t="shared" si="0"/>
        <v>35.678125000000001</v>
      </c>
      <c r="P13" s="8">
        <v>6</v>
      </c>
      <c r="Q13" s="15">
        <f t="shared" si="2"/>
        <v>111.90234758620689</v>
      </c>
      <c r="S13" s="8">
        <v>5</v>
      </c>
      <c r="T13" s="15">
        <f t="shared" si="3"/>
        <v>0.8640000000000001</v>
      </c>
      <c r="AB13" s="8">
        <v>5</v>
      </c>
      <c r="AC13" s="15">
        <f t="shared" si="4"/>
        <v>91.525423728813564</v>
      </c>
      <c r="AE13" s="8">
        <v>1</v>
      </c>
      <c r="AF13" s="15">
        <f>$AF$9*$AF$10/AE13</f>
        <v>322.18079846399991</v>
      </c>
      <c r="AH13" s="8">
        <v>5</v>
      </c>
      <c r="AI13" s="15">
        <f t="shared" si="5"/>
        <v>7.7922238463999989</v>
      </c>
      <c r="AK13" s="8">
        <v>5</v>
      </c>
      <c r="AL13" s="15">
        <f t="shared" si="6"/>
        <v>18.927407923200001</v>
      </c>
      <c r="AP13" s="8">
        <v>5</v>
      </c>
      <c r="AQ13" s="15">
        <f>F14+J12+N11+Q12+T13+W21+AC13+AF17+AI13+AL13</f>
        <v>373.65771756995355</v>
      </c>
    </row>
    <row r="14" spans="1:45" x14ac:dyDescent="0.25">
      <c r="E14" s="11">
        <v>5</v>
      </c>
      <c r="F14" s="12">
        <f t="shared" si="7"/>
        <v>9.7393999999999981</v>
      </c>
      <c r="I14" s="8">
        <v>7</v>
      </c>
      <c r="J14" s="15">
        <f t="shared" si="1"/>
        <v>22.834</v>
      </c>
      <c r="M14" s="8">
        <v>8</v>
      </c>
      <c r="N14" s="15">
        <f t="shared" si="0"/>
        <v>40.774999999999999</v>
      </c>
      <c r="P14" s="8">
        <v>7</v>
      </c>
      <c r="Q14" s="15">
        <f t="shared" si="2"/>
        <v>95.916297931034478</v>
      </c>
      <c r="S14" s="8">
        <v>6</v>
      </c>
      <c r="T14" s="15">
        <f t="shared" si="3"/>
        <v>0.72000000000000008</v>
      </c>
      <c r="V14" s="5" t="s">
        <v>51</v>
      </c>
      <c r="W14" s="9">
        <f>V12+W12+X12</f>
        <v>21.479551376458595</v>
      </c>
      <c r="AB14" s="8">
        <v>6</v>
      </c>
      <c r="AC14" s="15">
        <f t="shared" si="4"/>
        <v>76.271186440677965</v>
      </c>
      <c r="AE14" s="8">
        <f>AE13+1</f>
        <v>2</v>
      </c>
      <c r="AF14" s="15">
        <f t="shared" ref="AF14:AF52" si="9">$AF$9*$AF$10/AE14</f>
        <v>161.09039923199995</v>
      </c>
      <c r="AH14" s="8">
        <v>6</v>
      </c>
      <c r="AI14" s="15">
        <f t="shared" si="5"/>
        <v>6.4935198719999994</v>
      </c>
      <c r="AK14" s="8">
        <v>6</v>
      </c>
      <c r="AL14" s="15">
        <f t="shared" si="6"/>
        <v>15.772839935999999</v>
      </c>
      <c r="AP14" s="8">
        <v>6</v>
      </c>
      <c r="AQ14" s="15">
        <f t="shared" si="8"/>
        <v>330.27714880829456</v>
      </c>
    </row>
    <row r="15" spans="1:45" x14ac:dyDescent="0.25">
      <c r="E15" s="11">
        <v>6</v>
      </c>
      <c r="F15" s="12">
        <f t="shared" si="7"/>
        <v>11.687279999999998</v>
      </c>
      <c r="I15" s="8">
        <v>8</v>
      </c>
      <c r="J15" s="15">
        <f t="shared" si="1"/>
        <v>26.096</v>
      </c>
      <c r="M15" s="8">
        <v>9</v>
      </c>
      <c r="N15" s="15">
        <f t="shared" si="0"/>
        <v>45.871874999999996</v>
      </c>
      <c r="P15" s="8">
        <v>8</v>
      </c>
      <c r="Q15" s="15">
        <f t="shared" si="2"/>
        <v>83.926760689655168</v>
      </c>
      <c r="S15" s="8">
        <v>7</v>
      </c>
      <c r="T15" s="15">
        <f t="shared" si="3"/>
        <v>0.61714285714285722</v>
      </c>
      <c r="AB15" s="8">
        <v>7</v>
      </c>
      <c r="AC15" s="15">
        <f t="shared" si="4"/>
        <v>65.375302663438262</v>
      </c>
      <c r="AE15" s="8">
        <f t="shared" ref="AE15:AE30" si="10">AE14+1</f>
        <v>3</v>
      </c>
      <c r="AF15" s="15">
        <f t="shared" si="9"/>
        <v>107.39359948799996</v>
      </c>
      <c r="AH15" s="8">
        <v>7</v>
      </c>
      <c r="AI15" s="15">
        <f t="shared" si="5"/>
        <v>5.5658741759999995</v>
      </c>
      <c r="AK15" s="8">
        <v>7</v>
      </c>
      <c r="AL15" s="15">
        <f t="shared" si="6"/>
        <v>13.519577088</v>
      </c>
      <c r="AP15" s="8">
        <v>7</v>
      </c>
      <c r="AQ15" s="15">
        <f t="shared" si="8"/>
        <v>302.23581540710967</v>
      </c>
    </row>
    <row r="16" spans="1:45" x14ac:dyDescent="0.25">
      <c r="E16" s="11">
        <v>7</v>
      </c>
      <c r="F16" s="12">
        <f t="shared" si="7"/>
        <v>13.635159999999997</v>
      </c>
      <c r="I16" s="8">
        <v>9</v>
      </c>
      <c r="J16" s="15">
        <f t="shared" si="1"/>
        <v>29.358000000000001</v>
      </c>
      <c r="M16" s="8">
        <v>10</v>
      </c>
      <c r="N16" s="15">
        <f t="shared" si="0"/>
        <v>50.96875</v>
      </c>
      <c r="P16" s="8">
        <v>9</v>
      </c>
      <c r="Q16" s="15">
        <f t="shared" si="2"/>
        <v>74.601565057471262</v>
      </c>
      <c r="S16" s="8">
        <v>8</v>
      </c>
      <c r="T16" s="15">
        <f t="shared" si="3"/>
        <v>0.54</v>
      </c>
      <c r="V16" s="11" t="s">
        <v>17</v>
      </c>
      <c r="W16" s="11" t="s">
        <v>34</v>
      </c>
      <c r="AB16" s="8">
        <v>8</v>
      </c>
      <c r="AC16" s="15">
        <f t="shared" si="4"/>
        <v>57.203389830508478</v>
      </c>
      <c r="AE16" s="8">
        <f t="shared" si="10"/>
        <v>4</v>
      </c>
      <c r="AF16" s="15">
        <f t="shared" si="9"/>
        <v>80.545199615999977</v>
      </c>
      <c r="AH16" s="8">
        <v>8</v>
      </c>
      <c r="AI16" s="15">
        <f t="shared" si="5"/>
        <v>4.8701399039999993</v>
      </c>
      <c r="AK16" s="8">
        <v>8</v>
      </c>
      <c r="AL16" s="15">
        <f t="shared" si="6"/>
        <v>11.829629951999999</v>
      </c>
      <c r="AP16" s="8">
        <v>8</v>
      </c>
      <c r="AQ16" s="15">
        <f t="shared" si="8"/>
        <v>283.78150410622095</v>
      </c>
    </row>
    <row r="17" spans="5:43" x14ac:dyDescent="0.25">
      <c r="E17" s="11">
        <v>8</v>
      </c>
      <c r="F17" s="12">
        <f t="shared" si="7"/>
        <v>15.583039999999997</v>
      </c>
      <c r="I17" s="8">
        <v>10</v>
      </c>
      <c r="J17" s="15">
        <f t="shared" si="1"/>
        <v>32.619999999999997</v>
      </c>
      <c r="M17" s="8">
        <v>11</v>
      </c>
      <c r="N17" s="15">
        <f t="shared" si="0"/>
        <v>56.065624999999997</v>
      </c>
      <c r="P17" s="8">
        <v>10</v>
      </c>
      <c r="Q17" s="15">
        <f t="shared" si="2"/>
        <v>67.14140855172414</v>
      </c>
      <c r="S17" s="8">
        <v>9</v>
      </c>
      <c r="T17" s="15">
        <f t="shared" si="3"/>
        <v>0.48000000000000004</v>
      </c>
      <c r="V17" s="8">
        <v>1</v>
      </c>
      <c r="W17" s="15">
        <f>$W$14/V17</f>
        <v>21.479551376458595</v>
      </c>
      <c r="AB17" s="8">
        <v>9</v>
      </c>
      <c r="AC17" s="15">
        <f t="shared" si="4"/>
        <v>50.847457627118644</v>
      </c>
      <c r="AE17" s="8">
        <f t="shared" si="10"/>
        <v>5</v>
      </c>
      <c r="AF17" s="15">
        <f t="shared" si="9"/>
        <v>64.436159692799976</v>
      </c>
      <c r="AH17" s="8">
        <v>9</v>
      </c>
      <c r="AI17" s="15">
        <f t="shared" si="5"/>
        <v>4.329013247999999</v>
      </c>
      <c r="AK17" s="8">
        <v>9</v>
      </c>
      <c r="AL17" s="15">
        <f t="shared" si="6"/>
        <v>10.515226624</v>
      </c>
      <c r="AP17" s="8">
        <v>9</v>
      </c>
      <c r="AQ17" s="15">
        <f t="shared" si="8"/>
        <v>271.7185408721964</v>
      </c>
    </row>
    <row r="18" spans="5:43" x14ac:dyDescent="0.25">
      <c r="E18" s="11">
        <v>9</v>
      </c>
      <c r="F18" s="12">
        <f t="shared" si="7"/>
        <v>17.530919999999995</v>
      </c>
      <c r="I18" s="8">
        <v>11</v>
      </c>
      <c r="J18" s="15">
        <f t="shared" si="1"/>
        <v>35.881999999999998</v>
      </c>
      <c r="M18" s="8">
        <v>12</v>
      </c>
      <c r="N18" s="15">
        <f t="shared" si="0"/>
        <v>61.162499999999994</v>
      </c>
      <c r="P18" s="8">
        <v>11</v>
      </c>
      <c r="Q18" s="15">
        <f t="shared" si="2"/>
        <v>61.037644137931032</v>
      </c>
      <c r="S18" s="8">
        <v>10</v>
      </c>
      <c r="T18" s="15">
        <f t="shared" si="3"/>
        <v>0.43200000000000005</v>
      </c>
      <c r="V18" s="8">
        <v>2</v>
      </c>
      <c r="W18" s="15">
        <f t="shared" ref="W18:W34" si="11">$W$14/V18</f>
        <v>10.739775688229297</v>
      </c>
      <c r="AB18" s="8">
        <v>10</v>
      </c>
      <c r="AC18" s="15">
        <f t="shared" si="4"/>
        <v>45.762711864406782</v>
      </c>
      <c r="AE18" s="8">
        <f t="shared" si="10"/>
        <v>6</v>
      </c>
      <c r="AF18" s="15">
        <f t="shared" si="9"/>
        <v>53.696799743999982</v>
      </c>
      <c r="AH18" s="8">
        <v>10</v>
      </c>
      <c r="AI18" s="15">
        <f t="shared" si="5"/>
        <v>3.8961119231999994</v>
      </c>
      <c r="AK18" s="8">
        <v>10</v>
      </c>
      <c r="AL18" s="15">
        <f t="shared" si="6"/>
        <v>9.4637039616000003</v>
      </c>
      <c r="AP18" s="8">
        <v>10</v>
      </c>
      <c r="AQ18" s="15">
        <f t="shared" si="8"/>
        <v>264.12952128497676</v>
      </c>
    </row>
    <row r="19" spans="5:43" x14ac:dyDescent="0.25">
      <c r="E19" s="11">
        <v>10</v>
      </c>
      <c r="F19" s="12">
        <f t="shared" si="7"/>
        <v>19.478799999999996</v>
      </c>
      <c r="I19" s="8">
        <v>12</v>
      </c>
      <c r="J19" s="15">
        <f>I19*$J$5</f>
        <v>39.143999999999998</v>
      </c>
      <c r="M19" s="8">
        <v>13</v>
      </c>
      <c r="N19" s="15">
        <f t="shared" si="0"/>
        <v>66.259374999999991</v>
      </c>
      <c r="P19" s="8">
        <v>12</v>
      </c>
      <c r="Q19" s="15">
        <f t="shared" si="2"/>
        <v>55.951173793103443</v>
      </c>
      <c r="S19" s="8">
        <v>11</v>
      </c>
      <c r="T19" s="15">
        <f t="shared" si="3"/>
        <v>0.39272727272727276</v>
      </c>
      <c r="V19" s="8">
        <v>3</v>
      </c>
      <c r="W19" s="15">
        <f t="shared" si="11"/>
        <v>7.1598504588195313</v>
      </c>
      <c r="AB19" s="8">
        <v>11</v>
      </c>
      <c r="AC19" s="15">
        <f t="shared" si="4"/>
        <v>41.602465331278893</v>
      </c>
      <c r="AE19" s="8">
        <f t="shared" si="10"/>
        <v>7</v>
      </c>
      <c r="AF19" s="15">
        <f t="shared" si="9"/>
        <v>46.025828351999984</v>
      </c>
      <c r="AH19" s="8">
        <v>11</v>
      </c>
      <c r="AI19" s="15">
        <f t="shared" si="5"/>
        <v>3.5419199301818178</v>
      </c>
      <c r="AK19" s="8">
        <v>11</v>
      </c>
      <c r="AL19" s="15">
        <f t="shared" si="6"/>
        <v>8.6033672378181816</v>
      </c>
      <c r="AP19" s="8">
        <v>11</v>
      </c>
      <c r="AQ19" s="15">
        <f t="shared" si="8"/>
        <v>259.79427889543342</v>
      </c>
    </row>
    <row r="20" spans="5:43" x14ac:dyDescent="0.25">
      <c r="E20" s="11">
        <v>11</v>
      </c>
      <c r="F20" s="12">
        <f t="shared" si="7"/>
        <v>21.426679999999998</v>
      </c>
      <c r="I20" s="8">
        <v>13</v>
      </c>
      <c r="J20" s="15">
        <f t="shared" si="1"/>
        <v>42.405999999999999</v>
      </c>
      <c r="M20" s="8">
        <v>14</v>
      </c>
      <c r="N20" s="15">
        <f t="shared" si="0"/>
        <v>71.356250000000003</v>
      </c>
      <c r="P20" s="8">
        <v>13</v>
      </c>
      <c r="Q20" s="15">
        <f t="shared" si="2"/>
        <v>51.6472373474801</v>
      </c>
      <c r="S20" s="8">
        <v>12</v>
      </c>
      <c r="T20" s="15">
        <f t="shared" si="3"/>
        <v>0.36000000000000004</v>
      </c>
      <c r="V20" s="8">
        <v>4</v>
      </c>
      <c r="W20" s="15">
        <f t="shared" si="11"/>
        <v>5.3698878441146487</v>
      </c>
      <c r="AB20" s="8">
        <v>12</v>
      </c>
      <c r="AC20" s="15">
        <f t="shared" si="4"/>
        <v>38.135593220338983</v>
      </c>
      <c r="AE20" s="8">
        <f t="shared" si="10"/>
        <v>8</v>
      </c>
      <c r="AF20" s="15">
        <f t="shared" si="9"/>
        <v>40.272599807999988</v>
      </c>
      <c r="AH20" s="8">
        <v>12</v>
      </c>
      <c r="AI20" s="15">
        <f t="shared" si="5"/>
        <v>3.2467599359999997</v>
      </c>
      <c r="AK20" s="8">
        <v>12</v>
      </c>
      <c r="AL20" s="15">
        <f t="shared" si="6"/>
        <v>7.8864199679999993</v>
      </c>
      <c r="AP20" s="8">
        <v>12</v>
      </c>
      <c r="AQ20" s="15">
        <f t="shared" si="8"/>
        <v>257.89936940414731</v>
      </c>
    </row>
    <row r="21" spans="5:43" x14ac:dyDescent="0.25">
      <c r="E21" s="11">
        <v>12</v>
      </c>
      <c r="F21" s="12">
        <f t="shared" si="7"/>
        <v>23.374559999999995</v>
      </c>
      <c r="I21" s="8">
        <v>14</v>
      </c>
      <c r="J21" s="15">
        <f t="shared" si="1"/>
        <v>45.667999999999999</v>
      </c>
      <c r="M21" s="8">
        <v>15</v>
      </c>
      <c r="N21" s="15">
        <f t="shared" si="0"/>
        <v>76.453125</v>
      </c>
      <c r="P21" s="8">
        <v>14</v>
      </c>
      <c r="Q21" s="15">
        <f t="shared" si="2"/>
        <v>47.958148965517239</v>
      </c>
      <c r="S21" s="8">
        <v>13</v>
      </c>
      <c r="T21" s="15">
        <f t="shared" si="3"/>
        <v>0.3323076923076923</v>
      </c>
      <c r="V21" s="8">
        <v>5</v>
      </c>
      <c r="W21" s="15">
        <f t="shared" si="11"/>
        <v>4.2959102752917193</v>
      </c>
      <c r="AB21" s="8">
        <v>13</v>
      </c>
      <c r="AC21" s="15">
        <f t="shared" si="4"/>
        <v>35.202086049543681</v>
      </c>
      <c r="AE21" s="8">
        <f t="shared" si="10"/>
        <v>9</v>
      </c>
      <c r="AF21" s="15">
        <f t="shared" si="9"/>
        <v>35.79786649599999</v>
      </c>
      <c r="AH21" s="8">
        <v>13</v>
      </c>
      <c r="AI21" s="15">
        <f t="shared" si="5"/>
        <v>2.9970091716923073</v>
      </c>
      <c r="AK21" s="8">
        <v>13</v>
      </c>
      <c r="AL21" s="15">
        <f t="shared" si="6"/>
        <v>7.2797722781538461</v>
      </c>
      <c r="AP21" s="8">
        <v>13</v>
      </c>
      <c r="AQ21" s="15">
        <f t="shared" si="8"/>
        <v>257.88163906536676</v>
      </c>
    </row>
    <row r="22" spans="5:43" x14ac:dyDescent="0.25">
      <c r="E22" s="11">
        <v>13</v>
      </c>
      <c r="F22" s="12">
        <f t="shared" si="7"/>
        <v>25.322439999999993</v>
      </c>
      <c r="I22" s="8">
        <v>15</v>
      </c>
      <c r="J22" s="15">
        <f t="shared" si="1"/>
        <v>48.93</v>
      </c>
      <c r="M22" s="8">
        <v>16</v>
      </c>
      <c r="N22" s="15">
        <f t="shared" si="0"/>
        <v>81.55</v>
      </c>
      <c r="P22" s="8">
        <v>15</v>
      </c>
      <c r="Q22" s="15">
        <f t="shared" si="2"/>
        <v>44.760939034482753</v>
      </c>
      <c r="S22" s="8">
        <v>14</v>
      </c>
      <c r="T22" s="15">
        <f t="shared" si="3"/>
        <v>0.30857142857142861</v>
      </c>
      <c r="V22" s="8">
        <v>6</v>
      </c>
      <c r="W22" s="15">
        <f t="shared" si="11"/>
        <v>3.5799252294097657</v>
      </c>
      <c r="AB22" s="8">
        <v>14</v>
      </c>
      <c r="AC22" s="15">
        <f t="shared" si="4"/>
        <v>32.687651331719131</v>
      </c>
      <c r="AE22" s="8">
        <f t="shared" si="10"/>
        <v>10</v>
      </c>
      <c r="AF22" s="15">
        <f t="shared" si="9"/>
        <v>32.218079846399988</v>
      </c>
      <c r="AH22" s="8">
        <v>14</v>
      </c>
      <c r="AI22" s="15">
        <f t="shared" si="5"/>
        <v>2.7829370879999997</v>
      </c>
      <c r="AK22" s="8">
        <v>14</v>
      </c>
      <c r="AL22" s="15">
        <f t="shared" si="6"/>
        <v>6.7597885440000001</v>
      </c>
      <c r="AP22" s="8">
        <v>14</v>
      </c>
      <c r="AQ22" s="15">
        <f t="shared" si="8"/>
        <v>259.33883520355482</v>
      </c>
    </row>
    <row r="23" spans="5:43" x14ac:dyDescent="0.25">
      <c r="E23" s="11">
        <v>14</v>
      </c>
      <c r="F23" s="12">
        <f t="shared" si="7"/>
        <v>27.270319999999995</v>
      </c>
      <c r="I23" s="8">
        <v>16</v>
      </c>
      <c r="J23" s="15">
        <f t="shared" si="1"/>
        <v>52.192</v>
      </c>
      <c r="M23" s="8">
        <v>17</v>
      </c>
      <c r="N23" s="15">
        <f t="shared" si="0"/>
        <v>86.646874999999994</v>
      </c>
      <c r="P23" s="8">
        <v>16</v>
      </c>
      <c r="Q23" s="15">
        <f t="shared" si="2"/>
        <v>41.963380344827584</v>
      </c>
      <c r="S23" s="8">
        <v>15</v>
      </c>
      <c r="T23" s="15">
        <f t="shared" si="3"/>
        <v>0.28800000000000003</v>
      </c>
      <c r="V23" s="8">
        <v>7</v>
      </c>
      <c r="W23" s="15">
        <f t="shared" si="11"/>
        <v>3.0685073394940852</v>
      </c>
      <c r="AB23" s="8">
        <v>15</v>
      </c>
      <c r="AC23" s="15">
        <f t="shared" si="4"/>
        <v>30.508474576271187</v>
      </c>
      <c r="AE23" s="8">
        <f t="shared" si="10"/>
        <v>11</v>
      </c>
      <c r="AF23" s="15">
        <f t="shared" si="9"/>
        <v>29.289163496727266</v>
      </c>
      <c r="AH23" s="8">
        <v>15</v>
      </c>
      <c r="AI23" s="15">
        <f t="shared" si="5"/>
        <v>2.5974079487999995</v>
      </c>
      <c r="AK23" s="8">
        <v>15</v>
      </c>
      <c r="AL23" s="15">
        <f t="shared" si="6"/>
        <v>6.3091359743999993</v>
      </c>
      <c r="AP23" s="8">
        <v>15</v>
      </c>
      <c r="AQ23" s="15">
        <f t="shared" si="8"/>
        <v>261.97597252331786</v>
      </c>
    </row>
    <row r="24" spans="5:43" x14ac:dyDescent="0.25">
      <c r="E24" s="11">
        <v>15</v>
      </c>
      <c r="F24" s="12">
        <f t="shared" si="7"/>
        <v>29.218199999999996</v>
      </c>
      <c r="I24" s="8">
        <v>17</v>
      </c>
      <c r="J24" s="15">
        <f t="shared" si="1"/>
        <v>55.454000000000001</v>
      </c>
      <c r="M24" s="8">
        <v>18</v>
      </c>
      <c r="N24" s="15">
        <f t="shared" si="0"/>
        <v>91.743749999999991</v>
      </c>
      <c r="P24" s="8">
        <v>17</v>
      </c>
      <c r="Q24" s="15">
        <f t="shared" si="2"/>
        <v>39.49494620689655</v>
      </c>
      <c r="S24" s="8">
        <v>16</v>
      </c>
      <c r="T24" s="15">
        <f t="shared" si="3"/>
        <v>0.27</v>
      </c>
      <c r="V24" s="8">
        <v>8</v>
      </c>
      <c r="W24" s="15">
        <f t="shared" si="11"/>
        <v>2.6849439220573244</v>
      </c>
      <c r="AB24" s="8">
        <v>16</v>
      </c>
      <c r="AC24" s="15">
        <f t="shared" si="4"/>
        <v>28.601694915254239</v>
      </c>
      <c r="AE24" s="8">
        <f t="shared" si="10"/>
        <v>12</v>
      </c>
      <c r="AF24" s="15">
        <f t="shared" si="9"/>
        <v>26.848399871999991</v>
      </c>
      <c r="AH24" s="8">
        <v>16</v>
      </c>
      <c r="AI24" s="15">
        <f t="shared" si="5"/>
        <v>2.4350699519999996</v>
      </c>
      <c r="AK24" s="8">
        <v>16</v>
      </c>
      <c r="AL24" s="15">
        <f t="shared" si="6"/>
        <v>5.9148149759999997</v>
      </c>
      <c r="AP24" s="8">
        <v>16</v>
      </c>
      <c r="AQ24" s="15">
        <f t="shared" si="8"/>
        <v>265.57181205311042</v>
      </c>
    </row>
    <row r="25" spans="5:43" x14ac:dyDescent="0.25">
      <c r="E25" s="11">
        <v>16</v>
      </c>
      <c r="F25" s="12">
        <f t="shared" si="7"/>
        <v>31.166079999999994</v>
      </c>
      <c r="I25" s="8">
        <v>18</v>
      </c>
      <c r="J25" s="15">
        <f t="shared" si="1"/>
        <v>58.716000000000001</v>
      </c>
      <c r="M25" s="8">
        <v>19</v>
      </c>
      <c r="N25" s="15">
        <f t="shared" si="0"/>
        <v>96.840625000000003</v>
      </c>
      <c r="P25" s="8">
        <v>18</v>
      </c>
      <c r="Q25" s="15">
        <f t="shared" si="2"/>
        <v>37.300782528735631</v>
      </c>
      <c r="S25" s="8">
        <v>17</v>
      </c>
      <c r="T25" s="15">
        <f t="shared" si="3"/>
        <v>0.25411764705882356</v>
      </c>
      <c r="V25" s="8">
        <v>9</v>
      </c>
      <c r="W25" s="15">
        <f t="shared" si="11"/>
        <v>2.3866168196065107</v>
      </c>
      <c r="AB25" s="8">
        <v>17</v>
      </c>
      <c r="AC25" s="15">
        <f t="shared" si="4"/>
        <v>26.919242273180458</v>
      </c>
      <c r="AE25" s="8">
        <f t="shared" si="10"/>
        <v>13</v>
      </c>
      <c r="AF25" s="15">
        <f t="shared" si="9"/>
        <v>24.783138343384607</v>
      </c>
      <c r="AH25" s="8">
        <v>17</v>
      </c>
      <c r="AI25" s="15">
        <f t="shared" si="5"/>
        <v>2.2918305430588233</v>
      </c>
      <c r="AK25" s="8">
        <v>17</v>
      </c>
      <c r="AL25" s="15">
        <f t="shared" si="6"/>
        <v>5.5668846832941172</v>
      </c>
      <c r="AP25" s="8">
        <v>17</v>
      </c>
      <c r="AQ25" s="15">
        <f t="shared" si="8"/>
        <v>269.9571710499863</v>
      </c>
    </row>
    <row r="26" spans="5:43" x14ac:dyDescent="0.25">
      <c r="E26" s="11">
        <v>17</v>
      </c>
      <c r="F26" s="12">
        <f t="shared" si="7"/>
        <v>33.113959999999992</v>
      </c>
      <c r="I26" s="8">
        <v>19</v>
      </c>
      <c r="J26" s="15">
        <f t="shared" si="1"/>
        <v>61.978000000000002</v>
      </c>
      <c r="M26" s="8">
        <v>20</v>
      </c>
      <c r="N26" s="15">
        <f t="shared" si="0"/>
        <v>101.9375</v>
      </c>
      <c r="P26" s="8">
        <v>19</v>
      </c>
      <c r="Q26" s="15">
        <f>$Q$5/P26</f>
        <v>35.337583448275858</v>
      </c>
      <c r="S26" s="8">
        <v>18</v>
      </c>
      <c r="T26" s="15">
        <f t="shared" si="3"/>
        <v>0.24000000000000002</v>
      </c>
      <c r="V26" s="8">
        <v>10</v>
      </c>
      <c r="W26" s="15">
        <f t="shared" si="11"/>
        <v>2.1479551376458597</v>
      </c>
      <c r="AB26" s="8">
        <v>18</v>
      </c>
      <c r="AC26" s="15">
        <f t="shared" si="4"/>
        <v>25.423728813559322</v>
      </c>
      <c r="AE26" s="8">
        <f t="shared" si="10"/>
        <v>14</v>
      </c>
      <c r="AF26" s="15">
        <f t="shared" si="9"/>
        <v>23.012914175999992</v>
      </c>
      <c r="AH26" s="8">
        <v>18</v>
      </c>
      <c r="AI26" s="15">
        <f t="shared" si="5"/>
        <v>2.1645066239999995</v>
      </c>
      <c r="AK26" s="8">
        <v>18</v>
      </c>
      <c r="AL26" s="15">
        <f t="shared" si="6"/>
        <v>5.2576133120000001</v>
      </c>
      <c r="AP26" s="8">
        <v>18</v>
      </c>
      <c r="AQ26" s="15">
        <f t="shared" si="8"/>
        <v>275.00046293609819</v>
      </c>
    </row>
    <row r="27" spans="5:43" x14ac:dyDescent="0.25">
      <c r="E27" s="11">
        <v>18</v>
      </c>
      <c r="F27" s="12">
        <f t="shared" si="7"/>
        <v>35.061839999999989</v>
      </c>
      <c r="I27" s="8">
        <v>20</v>
      </c>
      <c r="J27" s="15">
        <f t="shared" si="1"/>
        <v>65.239999999999995</v>
      </c>
      <c r="M27" s="8">
        <v>21</v>
      </c>
      <c r="N27" s="15">
        <f t="shared" si="0"/>
        <v>107.034375</v>
      </c>
      <c r="P27" s="8">
        <v>20</v>
      </c>
      <c r="Q27" s="15">
        <f t="shared" ref="Q27:Q47" si="12">$Q$5/P27</f>
        <v>33.57070427586207</v>
      </c>
      <c r="S27" s="8">
        <v>19</v>
      </c>
      <c r="T27" s="15">
        <f t="shared" si="3"/>
        <v>0.22736842105263158</v>
      </c>
      <c r="V27" s="8">
        <v>11</v>
      </c>
      <c r="W27" s="15">
        <f t="shared" si="11"/>
        <v>1.9526864887689632</v>
      </c>
      <c r="AB27" s="8">
        <v>19</v>
      </c>
      <c r="AC27" s="15">
        <f t="shared" si="4"/>
        <v>24.085637823371989</v>
      </c>
      <c r="AE27" s="8">
        <f t="shared" si="10"/>
        <v>15</v>
      </c>
      <c r="AF27" s="15">
        <f t="shared" si="9"/>
        <v>21.478719897599994</v>
      </c>
      <c r="AH27" s="8">
        <v>19</v>
      </c>
      <c r="AI27" s="15">
        <f t="shared" si="5"/>
        <v>2.0505852227368417</v>
      </c>
      <c r="AK27" s="8">
        <v>19</v>
      </c>
      <c r="AL27" s="15">
        <f t="shared" si="6"/>
        <v>4.9808968218947367</v>
      </c>
      <c r="AP27" s="8">
        <v>19</v>
      </c>
      <c r="AQ27" s="15">
        <f t="shared" si="8"/>
        <v>280.59780357104046</v>
      </c>
    </row>
    <row r="28" spans="5:43" x14ac:dyDescent="0.25">
      <c r="E28" s="11">
        <v>19</v>
      </c>
      <c r="F28" s="12">
        <f t="shared" si="7"/>
        <v>37.009719999999994</v>
      </c>
      <c r="I28" s="8">
        <v>21</v>
      </c>
      <c r="J28" s="15">
        <f t="shared" si="1"/>
        <v>68.501999999999995</v>
      </c>
      <c r="M28" s="8">
        <v>22</v>
      </c>
      <c r="N28" s="15">
        <f t="shared" si="0"/>
        <v>112.13124999999999</v>
      </c>
      <c r="P28" s="8">
        <v>21</v>
      </c>
      <c r="Q28" s="15">
        <f t="shared" si="12"/>
        <v>31.972099310344827</v>
      </c>
      <c r="S28" s="8">
        <v>20</v>
      </c>
      <c r="T28" s="15">
        <f t="shared" si="3"/>
        <v>0.21600000000000003</v>
      </c>
      <c r="V28" s="8">
        <v>12</v>
      </c>
      <c r="W28" s="15">
        <f t="shared" si="11"/>
        <v>1.7899626147048828</v>
      </c>
      <c r="AB28" s="8">
        <v>20</v>
      </c>
      <c r="AC28" s="15">
        <f t="shared" si="4"/>
        <v>22.881355932203391</v>
      </c>
      <c r="AE28" s="8">
        <f>AE27+1</f>
        <v>16</v>
      </c>
      <c r="AF28" s="15">
        <f t="shared" si="9"/>
        <v>20.136299903999994</v>
      </c>
      <c r="AH28" s="8">
        <v>20</v>
      </c>
      <c r="AI28" s="15">
        <f t="shared" si="5"/>
        <v>1.9480559615999997</v>
      </c>
      <c r="AK28" s="8">
        <v>20</v>
      </c>
      <c r="AL28" s="15">
        <f t="shared" si="6"/>
        <v>4.7318519808000001</v>
      </c>
      <c r="AP28" s="8">
        <v>20</v>
      </c>
      <c r="AQ28" s="15">
        <f t="shared" si="8"/>
        <v>286.66608564248838</v>
      </c>
    </row>
    <row r="29" spans="5:43" x14ac:dyDescent="0.25">
      <c r="E29" s="11">
        <v>20</v>
      </c>
      <c r="F29" s="12">
        <f t="shared" si="7"/>
        <v>38.957599999999992</v>
      </c>
      <c r="I29" s="8">
        <v>22</v>
      </c>
      <c r="J29" s="15">
        <f t="shared" si="1"/>
        <v>71.763999999999996</v>
      </c>
      <c r="M29" s="8">
        <v>23</v>
      </c>
      <c r="N29" s="15">
        <f t="shared" si="0"/>
        <v>117.22812499999999</v>
      </c>
      <c r="P29" s="8">
        <v>22</v>
      </c>
      <c r="Q29" s="15">
        <f t="shared" si="12"/>
        <v>30.518822068965516</v>
      </c>
      <c r="S29" s="8">
        <v>21</v>
      </c>
      <c r="T29" s="15">
        <f t="shared" si="3"/>
        <v>0.20571428571428574</v>
      </c>
      <c r="V29" s="8">
        <v>13</v>
      </c>
      <c r="W29" s="15">
        <f t="shared" si="11"/>
        <v>1.6522731828045072</v>
      </c>
      <c r="AB29" s="8">
        <v>21</v>
      </c>
      <c r="AC29" s="15">
        <f t="shared" si="4"/>
        <v>21.791767554479421</v>
      </c>
      <c r="AE29" s="8">
        <f t="shared" si="10"/>
        <v>17</v>
      </c>
      <c r="AF29" s="15">
        <f t="shared" si="9"/>
        <v>18.951811674352935</v>
      </c>
      <c r="AH29" s="8">
        <v>21</v>
      </c>
      <c r="AI29" s="15">
        <f t="shared" si="5"/>
        <v>1.8552913919999998</v>
      </c>
      <c r="AK29" s="8">
        <v>21</v>
      </c>
      <c r="AL29" s="15">
        <f t="shared" si="6"/>
        <v>4.5065256959999997</v>
      </c>
      <c r="AP29" s="8">
        <v>21</v>
      </c>
      <c r="AQ29" s="15">
        <f t="shared" si="8"/>
        <v>293.13803180236982</v>
      </c>
    </row>
    <row r="30" spans="5:43" x14ac:dyDescent="0.25">
      <c r="E30" s="11">
        <v>21</v>
      </c>
      <c r="F30" s="12">
        <f t="shared" si="7"/>
        <v>40.90547999999999</v>
      </c>
      <c r="I30" s="8">
        <v>23</v>
      </c>
      <c r="J30" s="15">
        <f t="shared" si="1"/>
        <v>75.025999999999996</v>
      </c>
      <c r="M30" s="8">
        <v>24</v>
      </c>
      <c r="N30" s="15">
        <f t="shared" si="0"/>
        <v>122.32499999999999</v>
      </c>
      <c r="P30" s="8">
        <v>23</v>
      </c>
      <c r="Q30" s="15">
        <f t="shared" si="12"/>
        <v>29.19191676161919</v>
      </c>
      <c r="S30" s="8">
        <v>22</v>
      </c>
      <c r="T30" s="15">
        <f t="shared" si="3"/>
        <v>0.19636363636363638</v>
      </c>
      <c r="V30" s="8">
        <v>14</v>
      </c>
      <c r="W30" s="15">
        <f t="shared" si="11"/>
        <v>1.5342536697470426</v>
      </c>
      <c r="AB30" s="8">
        <v>22</v>
      </c>
      <c r="AC30" s="15">
        <f t="shared" si="4"/>
        <v>20.801232665639446</v>
      </c>
      <c r="AE30" s="8">
        <f t="shared" si="10"/>
        <v>18</v>
      </c>
      <c r="AF30" s="15">
        <f t="shared" si="9"/>
        <v>17.898933247999995</v>
      </c>
      <c r="AH30" s="8">
        <v>22</v>
      </c>
      <c r="AI30" s="15">
        <f t="shared" si="5"/>
        <v>1.7709599650909089</v>
      </c>
      <c r="AK30" s="8">
        <v>22</v>
      </c>
      <c r="AL30" s="15">
        <f t="shared" si="6"/>
        <v>4.3016836189090908</v>
      </c>
      <c r="AP30" s="8">
        <v>22</v>
      </c>
      <c r="AQ30" s="15">
        <f t="shared" si="8"/>
        <v>299.95859694771667</v>
      </c>
    </row>
    <row r="31" spans="5:43" x14ac:dyDescent="0.25">
      <c r="E31" s="11">
        <v>22</v>
      </c>
      <c r="F31" s="12">
        <f t="shared" si="7"/>
        <v>42.853359999999995</v>
      </c>
      <c r="I31" s="8">
        <v>24</v>
      </c>
      <c r="J31" s="15">
        <f t="shared" si="1"/>
        <v>78.287999999999997</v>
      </c>
      <c r="M31" s="8">
        <v>25</v>
      </c>
      <c r="N31" s="15">
        <f t="shared" si="0"/>
        <v>127.421875</v>
      </c>
      <c r="P31" s="8">
        <v>24</v>
      </c>
      <c r="Q31" s="15">
        <f t="shared" si="12"/>
        <v>27.975586896551722</v>
      </c>
      <c r="S31" s="8">
        <v>23</v>
      </c>
      <c r="T31" s="15">
        <f t="shared" si="3"/>
        <v>0.18782608695652175</v>
      </c>
      <c r="V31" s="8">
        <v>15</v>
      </c>
      <c r="W31" s="15">
        <f t="shared" si="11"/>
        <v>1.4319700917639062</v>
      </c>
      <c r="AB31" s="8">
        <v>23</v>
      </c>
      <c r="AC31" s="15">
        <f t="shared" si="4"/>
        <v>19.896831245394253</v>
      </c>
      <c r="AE31" s="8">
        <f>AE30+1</f>
        <v>19</v>
      </c>
      <c r="AF31" s="15">
        <f t="shared" si="9"/>
        <v>16.956884129684205</v>
      </c>
      <c r="AH31" s="8">
        <v>23</v>
      </c>
      <c r="AI31" s="15">
        <f t="shared" si="5"/>
        <v>1.6939617057391303</v>
      </c>
      <c r="AK31" s="8">
        <v>23</v>
      </c>
      <c r="AL31" s="15">
        <f t="shared" si="6"/>
        <v>4.1146538963478259</v>
      </c>
      <c r="AP31" s="8">
        <v>23</v>
      </c>
      <c r="AQ31" s="15">
        <f t="shared" si="8"/>
        <v>307.08230903694641</v>
      </c>
    </row>
    <row r="32" spans="5:43" x14ac:dyDescent="0.25">
      <c r="E32" s="11">
        <v>23</v>
      </c>
      <c r="F32" s="12">
        <f t="shared" si="7"/>
        <v>44.801239999999993</v>
      </c>
      <c r="I32" s="8">
        <v>25</v>
      </c>
      <c r="J32" s="15">
        <f t="shared" si="1"/>
        <v>81.55</v>
      </c>
      <c r="M32" s="8">
        <v>26</v>
      </c>
      <c r="N32" s="15">
        <f t="shared" si="0"/>
        <v>132.51874999999998</v>
      </c>
      <c r="P32" s="8">
        <v>25</v>
      </c>
      <c r="Q32" s="15">
        <f t="shared" si="12"/>
        <v>26.856563420689653</v>
      </c>
      <c r="S32" s="8">
        <v>24</v>
      </c>
      <c r="T32" s="15">
        <f t="shared" si="3"/>
        <v>0.18000000000000002</v>
      </c>
      <c r="V32" s="8">
        <v>16</v>
      </c>
      <c r="W32" s="15">
        <f t="shared" si="11"/>
        <v>1.3424719610286622</v>
      </c>
      <c r="AB32" s="8">
        <v>24</v>
      </c>
      <c r="AC32" s="15">
        <f t="shared" si="4"/>
        <v>19.067796610169491</v>
      </c>
      <c r="AE32" s="8">
        <f t="shared" ref="AE32:AE39" si="13">AE31+1</f>
        <v>20</v>
      </c>
      <c r="AF32" s="15">
        <f t="shared" si="9"/>
        <v>16.109039923199994</v>
      </c>
      <c r="AH32" s="8">
        <v>24</v>
      </c>
      <c r="AI32" s="15">
        <f t="shared" si="5"/>
        <v>1.6233799679999998</v>
      </c>
      <c r="AK32" s="8">
        <v>24</v>
      </c>
      <c r="AL32" s="15">
        <f t="shared" si="6"/>
        <v>3.9432099839999997</v>
      </c>
      <c r="AP32" s="8">
        <v>24</v>
      </c>
      <c r="AQ32" s="15">
        <f t="shared" si="8"/>
        <v>314.47127470207363</v>
      </c>
    </row>
    <row r="33" spans="5:43" x14ac:dyDescent="0.25">
      <c r="E33" s="11">
        <v>24</v>
      </c>
      <c r="F33" s="12">
        <f t="shared" si="7"/>
        <v>46.749119999999991</v>
      </c>
      <c r="I33" s="8">
        <v>26</v>
      </c>
      <c r="J33" s="15">
        <f t="shared" si="1"/>
        <v>84.811999999999998</v>
      </c>
      <c r="M33" s="8">
        <v>27</v>
      </c>
      <c r="N33" s="15">
        <f t="shared" si="0"/>
        <v>137.61562499999999</v>
      </c>
      <c r="P33" s="8">
        <v>26</v>
      </c>
      <c r="Q33" s="15">
        <f t="shared" si="12"/>
        <v>25.82361867374005</v>
      </c>
      <c r="S33" s="8">
        <v>25</v>
      </c>
      <c r="T33" s="15">
        <f t="shared" si="3"/>
        <v>0.17280000000000001</v>
      </c>
      <c r="V33" s="8">
        <v>17</v>
      </c>
      <c r="W33" s="15">
        <f t="shared" si="11"/>
        <v>1.2635030221446233</v>
      </c>
      <c r="AB33" s="8">
        <v>25</v>
      </c>
      <c r="AC33" s="15">
        <f t="shared" si="4"/>
        <v>18.305084745762713</v>
      </c>
      <c r="AE33" s="8">
        <f t="shared" si="13"/>
        <v>21</v>
      </c>
      <c r="AF33" s="15">
        <f t="shared" si="9"/>
        <v>15.341942783999995</v>
      </c>
      <c r="AH33" s="8">
        <v>25</v>
      </c>
      <c r="AI33" s="15">
        <f t="shared" si="5"/>
        <v>1.5584447692799999</v>
      </c>
      <c r="AK33" s="8">
        <v>25</v>
      </c>
      <c r="AL33" s="15">
        <f t="shared" si="6"/>
        <v>3.7854815846399998</v>
      </c>
      <c r="AP33" s="8">
        <v>25</v>
      </c>
      <c r="AQ33" s="15">
        <f t="shared" si="8"/>
        <v>322.09366351399069</v>
      </c>
    </row>
    <row r="34" spans="5:43" x14ac:dyDescent="0.25">
      <c r="E34" s="11">
        <v>25</v>
      </c>
      <c r="F34" s="12">
        <f t="shared" si="7"/>
        <v>48.696999999999989</v>
      </c>
      <c r="I34" s="8">
        <v>27</v>
      </c>
      <c r="J34" s="15">
        <f t="shared" si="1"/>
        <v>88.073999999999998</v>
      </c>
      <c r="M34" s="8">
        <v>28</v>
      </c>
      <c r="N34" s="15">
        <f t="shared" si="0"/>
        <v>142.71250000000001</v>
      </c>
      <c r="P34" s="8">
        <v>27</v>
      </c>
      <c r="Q34" s="15">
        <f t="shared" si="12"/>
        <v>24.86718835249042</v>
      </c>
      <c r="S34" s="8">
        <v>26</v>
      </c>
      <c r="T34" s="15">
        <f t="shared" si="3"/>
        <v>0.16615384615384615</v>
      </c>
      <c r="V34" s="8">
        <v>18</v>
      </c>
      <c r="W34" s="15">
        <f t="shared" si="11"/>
        <v>1.1933084098032554</v>
      </c>
      <c r="AB34" s="8">
        <v>26</v>
      </c>
      <c r="AC34" s="15">
        <f t="shared" si="4"/>
        <v>17.60104302477184</v>
      </c>
      <c r="AE34" s="8">
        <f t="shared" si="13"/>
        <v>22</v>
      </c>
      <c r="AF34" s="15">
        <f t="shared" si="9"/>
        <v>14.644581748363633</v>
      </c>
      <c r="AH34" s="8">
        <v>26</v>
      </c>
      <c r="AI34" s="15">
        <f t="shared" si="5"/>
        <v>1.4985045858461536</v>
      </c>
      <c r="AK34" s="8">
        <v>26</v>
      </c>
      <c r="AL34" s="15">
        <f t="shared" si="6"/>
        <v>3.639886139076923</v>
      </c>
      <c r="AP34" s="8">
        <v>26</v>
      </c>
      <c r="AQ34" s="15">
        <f t="shared" si="8"/>
        <v>329.92254203268334</v>
      </c>
    </row>
    <row r="35" spans="5:43" x14ac:dyDescent="0.25">
      <c r="E35" s="11">
        <v>26</v>
      </c>
      <c r="F35" s="12">
        <f t="shared" si="7"/>
        <v>50.644879999999986</v>
      </c>
      <c r="I35" s="8">
        <v>28</v>
      </c>
      <c r="J35" s="15">
        <f t="shared" si="1"/>
        <v>91.335999999999999</v>
      </c>
      <c r="M35" s="8">
        <v>29</v>
      </c>
      <c r="N35" s="15">
        <f t="shared" si="0"/>
        <v>147.80937499999999</v>
      </c>
      <c r="P35" s="8">
        <v>28</v>
      </c>
      <c r="Q35" s="15">
        <f t="shared" si="12"/>
        <v>23.97907448275862</v>
      </c>
      <c r="S35" s="8">
        <v>27</v>
      </c>
      <c r="T35" s="15">
        <f t="shared" si="3"/>
        <v>0.16</v>
      </c>
      <c r="V35" s="8">
        <v>19</v>
      </c>
      <c r="W35" s="15">
        <f>$W$14/V35</f>
        <v>1.1305027040241367</v>
      </c>
      <c r="AB35" s="8">
        <v>27</v>
      </c>
      <c r="AC35" s="15">
        <f t="shared" si="4"/>
        <v>16.949152542372882</v>
      </c>
      <c r="AE35" s="8">
        <f t="shared" si="13"/>
        <v>23</v>
      </c>
      <c r="AF35" s="15">
        <f t="shared" si="9"/>
        <v>14.007860802782604</v>
      </c>
      <c r="AH35" s="8">
        <v>27</v>
      </c>
      <c r="AI35" s="15">
        <f t="shared" si="5"/>
        <v>1.4430044159999997</v>
      </c>
      <c r="AK35" s="8">
        <v>27</v>
      </c>
      <c r="AL35" s="15">
        <f t="shared" si="6"/>
        <v>3.505075541333333</v>
      </c>
      <c r="AP35" s="8">
        <v>27</v>
      </c>
      <c r="AQ35" s="15">
        <f t="shared" si="8"/>
        <v>337.93496695739879</v>
      </c>
    </row>
    <row r="36" spans="5:43" x14ac:dyDescent="0.25">
      <c r="E36" s="11">
        <v>27</v>
      </c>
      <c r="F36" s="12">
        <f t="shared" si="7"/>
        <v>52.592759999999991</v>
      </c>
      <c r="I36" s="8">
        <v>29</v>
      </c>
      <c r="J36" s="15">
        <f t="shared" si="1"/>
        <v>94.597999999999999</v>
      </c>
      <c r="M36" s="8">
        <v>30</v>
      </c>
      <c r="N36" s="15">
        <f t="shared" si="0"/>
        <v>152.90625</v>
      </c>
      <c r="P36" s="8">
        <v>29</v>
      </c>
      <c r="Q36" s="15">
        <f t="shared" si="12"/>
        <v>23.152209845422114</v>
      </c>
      <c r="S36" s="8">
        <v>28</v>
      </c>
      <c r="T36" s="15">
        <f t="shared" si="3"/>
        <v>0.1542857142857143</v>
      </c>
      <c r="V36" s="8">
        <v>20</v>
      </c>
      <c r="W36" s="15">
        <f t="shared" ref="W36:W56" si="14">$W$14/V36</f>
        <v>1.0739775688229298</v>
      </c>
      <c r="AB36" s="8">
        <v>28</v>
      </c>
      <c r="AC36" s="15">
        <f t="shared" si="4"/>
        <v>16.343825665859566</v>
      </c>
      <c r="AE36" s="8">
        <f t="shared" si="13"/>
        <v>24</v>
      </c>
      <c r="AF36" s="15">
        <f t="shared" si="9"/>
        <v>13.424199935999996</v>
      </c>
      <c r="AH36" s="8">
        <v>28</v>
      </c>
      <c r="AI36" s="15">
        <f t="shared" si="5"/>
        <v>1.3914685439999999</v>
      </c>
      <c r="AK36" s="8">
        <v>28</v>
      </c>
      <c r="AL36" s="15">
        <f t="shared" si="6"/>
        <v>3.379894272</v>
      </c>
      <c r="AP36" s="8">
        <v>28</v>
      </c>
      <c r="AQ36" s="15">
        <f t="shared" si="8"/>
        <v>346.11127260177744</v>
      </c>
    </row>
    <row r="37" spans="5:43" x14ac:dyDescent="0.25">
      <c r="E37" s="11">
        <v>28</v>
      </c>
      <c r="F37" s="12">
        <f t="shared" si="7"/>
        <v>54.540639999999989</v>
      </c>
      <c r="I37" s="8">
        <v>30</v>
      </c>
      <c r="J37" s="15">
        <f t="shared" si="1"/>
        <v>97.86</v>
      </c>
      <c r="M37" s="8">
        <v>31</v>
      </c>
      <c r="N37" s="15">
        <f t="shared" si="0"/>
        <v>158.00312499999998</v>
      </c>
      <c r="P37" s="8">
        <v>30</v>
      </c>
      <c r="Q37" s="15">
        <f t="shared" si="12"/>
        <v>22.380469517241377</v>
      </c>
      <c r="S37" s="8">
        <v>29</v>
      </c>
      <c r="T37" s="15">
        <f t="shared" si="3"/>
        <v>0.14896551724137932</v>
      </c>
      <c r="V37" s="8">
        <v>21</v>
      </c>
      <c r="W37" s="15">
        <f t="shared" si="14"/>
        <v>1.0228357798313616</v>
      </c>
      <c r="AB37" s="8">
        <v>29</v>
      </c>
      <c r="AC37" s="15">
        <f t="shared" si="4"/>
        <v>15.780245470485097</v>
      </c>
      <c r="AE37" s="8">
        <f t="shared" si="13"/>
        <v>25</v>
      </c>
      <c r="AF37" s="15">
        <f t="shared" si="9"/>
        <v>12.887231938559996</v>
      </c>
      <c r="AH37" s="8">
        <v>29</v>
      </c>
      <c r="AI37" s="15">
        <f t="shared" si="5"/>
        <v>1.3434868700689653</v>
      </c>
      <c r="AK37" s="8">
        <v>29</v>
      </c>
      <c r="AL37" s="15">
        <f t="shared" si="6"/>
        <v>3.2633461936551722</v>
      </c>
      <c r="AP37" s="8">
        <v>29</v>
      </c>
      <c r="AQ37" s="15">
        <f t="shared" si="8"/>
        <v>354.43450578792306</v>
      </c>
    </row>
    <row r="38" spans="5:43" x14ac:dyDescent="0.25">
      <c r="E38" s="11">
        <v>29</v>
      </c>
      <c r="F38" s="12">
        <f t="shared" si="7"/>
        <v>56.488519999999987</v>
      </c>
      <c r="I38" s="8">
        <v>31</v>
      </c>
      <c r="J38" s="15">
        <f t="shared" si="1"/>
        <v>101.122</v>
      </c>
      <c r="M38" s="8">
        <v>32</v>
      </c>
      <c r="N38" s="15">
        <f t="shared" si="0"/>
        <v>163.1</v>
      </c>
      <c r="P38" s="8">
        <v>31</v>
      </c>
      <c r="Q38" s="15">
        <f t="shared" si="12"/>
        <v>21.658518887652946</v>
      </c>
      <c r="S38" s="8">
        <v>30</v>
      </c>
      <c r="T38" s="15">
        <f t="shared" si="3"/>
        <v>0.14400000000000002</v>
      </c>
      <c r="V38" s="8">
        <v>22</v>
      </c>
      <c r="W38" s="15">
        <f t="shared" si="14"/>
        <v>0.97634324438448161</v>
      </c>
      <c r="AB38" s="8">
        <v>30</v>
      </c>
      <c r="AC38" s="15">
        <f t="shared" si="4"/>
        <v>15.254237288135593</v>
      </c>
      <c r="AE38" s="8">
        <f t="shared" si="13"/>
        <v>26</v>
      </c>
      <c r="AF38" s="15">
        <f t="shared" si="9"/>
        <v>12.391569171692304</v>
      </c>
      <c r="AH38" s="8">
        <v>30</v>
      </c>
      <c r="AI38" s="15">
        <f t="shared" si="5"/>
        <v>1.2987039743999997</v>
      </c>
      <c r="AK38" s="8">
        <v>30</v>
      </c>
      <c r="AL38" s="15">
        <f t="shared" si="6"/>
        <v>3.1545679871999996</v>
      </c>
      <c r="AP38" s="8">
        <v>30</v>
      </c>
      <c r="AQ38" s="15">
        <f t="shared" si="8"/>
        <v>362.88997376165884</v>
      </c>
    </row>
    <row r="39" spans="5:43" x14ac:dyDescent="0.25">
      <c r="E39" s="11">
        <v>30</v>
      </c>
      <c r="F39" s="12">
        <f t="shared" si="7"/>
        <v>58.436399999999992</v>
      </c>
      <c r="I39" s="8">
        <v>32</v>
      </c>
      <c r="J39" s="15">
        <f t="shared" si="1"/>
        <v>104.384</v>
      </c>
      <c r="M39" s="8">
        <v>33</v>
      </c>
      <c r="N39" s="15">
        <f t="shared" si="0"/>
        <v>168.19687500000001</v>
      </c>
      <c r="P39" s="8">
        <v>32</v>
      </c>
      <c r="Q39" s="15">
        <f t="shared" si="12"/>
        <v>20.981690172413792</v>
      </c>
      <c r="S39" s="8">
        <v>31</v>
      </c>
      <c r="T39" s="15">
        <f t="shared" si="3"/>
        <v>0.13935483870967744</v>
      </c>
      <c r="V39" s="8">
        <v>23</v>
      </c>
      <c r="W39" s="15">
        <f t="shared" si="14"/>
        <v>0.93389353810689546</v>
      </c>
      <c r="AB39" s="8">
        <v>31</v>
      </c>
      <c r="AC39" s="15">
        <f t="shared" si="4"/>
        <v>14.762165117550575</v>
      </c>
      <c r="AE39" s="8">
        <f t="shared" si="13"/>
        <v>27</v>
      </c>
      <c r="AF39" s="15">
        <f t="shared" si="9"/>
        <v>11.93262216533333</v>
      </c>
      <c r="AH39" s="8">
        <v>31</v>
      </c>
      <c r="AI39" s="15">
        <f t="shared" si="5"/>
        <v>1.2568102978064515</v>
      </c>
      <c r="AK39" s="8">
        <v>31</v>
      </c>
      <c r="AL39" s="15">
        <f t="shared" si="6"/>
        <v>3.0528077295483871</v>
      </c>
      <c r="AP39" s="8">
        <v>31</v>
      </c>
      <c r="AQ39" s="15">
        <f t="shared" si="8"/>
        <v>371.464879608057</v>
      </c>
    </row>
    <row r="40" spans="5:43" x14ac:dyDescent="0.25">
      <c r="E40" s="11">
        <v>31</v>
      </c>
      <c r="F40" s="12">
        <f t="shared" si="7"/>
        <v>60.38427999999999</v>
      </c>
      <c r="I40" s="8">
        <v>33</v>
      </c>
      <c r="J40" s="15">
        <f t="shared" si="1"/>
        <v>107.646</v>
      </c>
      <c r="M40" s="8">
        <v>34</v>
      </c>
      <c r="N40" s="15">
        <f t="shared" si="0"/>
        <v>173.29374999999999</v>
      </c>
      <c r="P40" s="8">
        <v>33</v>
      </c>
      <c r="Q40" s="15">
        <f t="shared" si="12"/>
        <v>20.345881379310345</v>
      </c>
      <c r="S40" s="8">
        <v>32</v>
      </c>
      <c r="T40" s="15">
        <f t="shared" si="3"/>
        <v>0.13500000000000001</v>
      </c>
      <c r="V40" s="8">
        <v>24</v>
      </c>
      <c r="W40" s="15">
        <f t="shared" si="14"/>
        <v>0.89498130735244141</v>
      </c>
      <c r="AB40" s="8">
        <v>32</v>
      </c>
      <c r="AC40" s="15">
        <f t="shared" si="4"/>
        <v>14.300847457627119</v>
      </c>
      <c r="AE40" s="8">
        <f>AE39+1</f>
        <v>28</v>
      </c>
      <c r="AF40" s="15">
        <f t="shared" si="9"/>
        <v>11.506457087999996</v>
      </c>
      <c r="AH40" s="8">
        <v>32</v>
      </c>
      <c r="AI40" s="15">
        <f t="shared" si="5"/>
        <v>1.2175349759999998</v>
      </c>
      <c r="AK40" s="8">
        <v>32</v>
      </c>
      <c r="AL40" s="15">
        <f t="shared" si="6"/>
        <v>2.9574074879999999</v>
      </c>
      <c r="AP40" s="8">
        <v>32</v>
      </c>
      <c r="AQ40" s="15">
        <f t="shared" si="8"/>
        <v>380.14802602655521</v>
      </c>
    </row>
    <row r="41" spans="5:43" x14ac:dyDescent="0.25">
      <c r="E41" s="11">
        <v>32</v>
      </c>
      <c r="F41" s="12">
        <f t="shared" si="7"/>
        <v>62.332159999999988</v>
      </c>
      <c r="I41" s="8">
        <v>34</v>
      </c>
      <c r="J41" s="15">
        <f t="shared" si="1"/>
        <v>110.908</v>
      </c>
      <c r="M41" s="8">
        <v>35</v>
      </c>
      <c r="N41" s="15">
        <f t="shared" si="0"/>
        <v>178.390625</v>
      </c>
      <c r="P41" s="8">
        <v>34</v>
      </c>
      <c r="Q41" s="15">
        <f t="shared" si="12"/>
        <v>19.747473103448275</v>
      </c>
      <c r="S41" s="8">
        <v>33</v>
      </c>
      <c r="T41" s="15">
        <f t="shared" si="3"/>
        <v>0.13090909090909092</v>
      </c>
      <c r="V41" s="8">
        <v>25</v>
      </c>
      <c r="W41" s="15">
        <f t="shared" si="14"/>
        <v>0.85918205505834377</v>
      </c>
      <c r="AB41" s="8">
        <v>33</v>
      </c>
      <c r="AC41" s="15">
        <f t="shared" si="4"/>
        <v>13.867488443759632</v>
      </c>
      <c r="AE41" s="8">
        <f t="shared" ref="AE41:AE52" si="15">AE40+1</f>
        <v>29</v>
      </c>
      <c r="AF41" s="15">
        <f t="shared" si="9"/>
        <v>11.109682705655169</v>
      </c>
      <c r="AH41" s="8">
        <v>33</v>
      </c>
      <c r="AI41" s="15">
        <f t="shared" si="5"/>
        <v>1.1806399767272726</v>
      </c>
      <c r="AK41" s="8">
        <v>33</v>
      </c>
      <c r="AL41" s="15">
        <f t="shared" si="6"/>
        <v>2.8677890792727272</v>
      </c>
      <c r="AP41" s="8">
        <v>33</v>
      </c>
      <c r="AQ41" s="15">
        <f t="shared" si="8"/>
        <v>388.92957296514447</v>
      </c>
    </row>
    <row r="42" spans="5:43" x14ac:dyDescent="0.25">
      <c r="E42" s="11">
        <v>33</v>
      </c>
      <c r="F42" s="12">
        <f t="shared" si="7"/>
        <v>64.280039999999985</v>
      </c>
      <c r="I42" s="8">
        <v>35</v>
      </c>
      <c r="J42" s="15">
        <f t="shared" si="1"/>
        <v>114.17</v>
      </c>
      <c r="M42" s="8">
        <v>36</v>
      </c>
      <c r="N42" s="15">
        <f t="shared" si="0"/>
        <v>183.48749999999998</v>
      </c>
      <c r="P42" s="8">
        <v>35</v>
      </c>
      <c r="Q42" s="15">
        <f t="shared" si="12"/>
        <v>19.183259586206894</v>
      </c>
      <c r="S42" s="8">
        <v>34</v>
      </c>
      <c r="T42" s="15">
        <f t="shared" si="3"/>
        <v>0.12705882352941178</v>
      </c>
      <c r="V42" s="8">
        <v>26</v>
      </c>
      <c r="W42" s="15">
        <f t="shared" si="14"/>
        <v>0.8261365914022536</v>
      </c>
      <c r="AB42" s="8">
        <v>34</v>
      </c>
      <c r="AC42" s="15">
        <f t="shared" si="4"/>
        <v>13.459621136590229</v>
      </c>
      <c r="AE42" s="8">
        <f t="shared" si="15"/>
        <v>30</v>
      </c>
      <c r="AF42" s="15">
        <f t="shared" si="9"/>
        <v>10.739359948799997</v>
      </c>
      <c r="AH42" s="8">
        <v>34</v>
      </c>
      <c r="AI42" s="15">
        <f t="shared" si="5"/>
        <v>1.1459152715294116</v>
      </c>
      <c r="AK42" s="8">
        <v>34</v>
      </c>
      <c r="AL42" s="15">
        <f t="shared" si="6"/>
        <v>2.7834423416470586</v>
      </c>
      <c r="AP42" s="8">
        <v>34</v>
      </c>
      <c r="AQ42" s="15">
        <f t="shared" si="8"/>
        <v>397.80083802499314</v>
      </c>
    </row>
    <row r="43" spans="5:43" x14ac:dyDescent="0.25">
      <c r="E43" s="11">
        <v>34</v>
      </c>
      <c r="F43" s="12">
        <f t="shared" si="7"/>
        <v>66.227919999999983</v>
      </c>
      <c r="I43" s="8">
        <v>36</v>
      </c>
      <c r="J43" s="15">
        <f t="shared" si="1"/>
        <v>117.432</v>
      </c>
      <c r="M43" s="8">
        <v>37</v>
      </c>
      <c r="N43" s="15">
        <f t="shared" si="0"/>
        <v>188.58437499999999</v>
      </c>
      <c r="P43" s="8">
        <v>36</v>
      </c>
      <c r="Q43" s="15">
        <f t="shared" si="12"/>
        <v>18.650391264367816</v>
      </c>
      <c r="S43" s="8">
        <v>35</v>
      </c>
      <c r="T43" s="15">
        <f t="shared" si="3"/>
        <v>0.12342857142857144</v>
      </c>
      <c r="V43" s="8">
        <v>27</v>
      </c>
      <c r="W43" s="15">
        <f t="shared" si="14"/>
        <v>0.79553893986883684</v>
      </c>
      <c r="AB43" s="8">
        <v>35</v>
      </c>
      <c r="AC43" s="15">
        <f t="shared" si="4"/>
        <v>13.075060532687653</v>
      </c>
      <c r="AE43" s="8">
        <f t="shared" si="15"/>
        <v>31</v>
      </c>
      <c r="AF43" s="15">
        <f t="shared" si="9"/>
        <v>10.392928982709675</v>
      </c>
      <c r="AH43" s="8">
        <v>35</v>
      </c>
      <c r="AI43" s="15">
        <f t="shared" si="5"/>
        <v>1.1131748351999999</v>
      </c>
      <c r="AK43" s="8">
        <v>35</v>
      </c>
      <c r="AL43" s="15">
        <f t="shared" si="6"/>
        <v>2.7039154175999998</v>
      </c>
      <c r="AP43" s="8">
        <v>35</v>
      </c>
      <c r="AQ43" s="15">
        <f t="shared" si="8"/>
        <v>406.75413108142192</v>
      </c>
    </row>
    <row r="44" spans="5:43" x14ac:dyDescent="0.25">
      <c r="E44" s="11">
        <v>35</v>
      </c>
      <c r="F44" s="12">
        <f t="shared" si="7"/>
        <v>68.175799999999981</v>
      </c>
      <c r="I44" s="8">
        <v>37</v>
      </c>
      <c r="J44" s="15">
        <f t="shared" si="1"/>
        <v>120.694</v>
      </c>
      <c r="M44" s="8">
        <v>38</v>
      </c>
      <c r="N44" s="15">
        <f t="shared" si="0"/>
        <v>193.68125000000001</v>
      </c>
      <c r="P44" s="8">
        <v>37</v>
      </c>
      <c r="Q44" s="15">
        <f t="shared" si="12"/>
        <v>18.146326635601117</v>
      </c>
      <c r="S44" s="8">
        <v>36</v>
      </c>
      <c r="T44" s="15">
        <f t="shared" si="3"/>
        <v>0.12000000000000001</v>
      </c>
      <c r="V44" s="8">
        <v>28</v>
      </c>
      <c r="W44" s="15">
        <f t="shared" si="14"/>
        <v>0.76712683487352129</v>
      </c>
      <c r="AB44" s="8">
        <v>36</v>
      </c>
      <c r="AC44" s="15">
        <f t="shared" si="4"/>
        <v>12.711864406779661</v>
      </c>
      <c r="AE44" s="8">
        <f t="shared" si="15"/>
        <v>32</v>
      </c>
      <c r="AF44" s="15">
        <f t="shared" si="9"/>
        <v>10.068149951999997</v>
      </c>
      <c r="AH44" s="8">
        <v>36</v>
      </c>
      <c r="AI44" s="15">
        <f t="shared" si="5"/>
        <v>1.0822533119999997</v>
      </c>
      <c r="AK44" s="8">
        <v>36</v>
      </c>
      <c r="AL44" s="15">
        <f t="shared" si="6"/>
        <v>2.6288066560000001</v>
      </c>
      <c r="AP44" s="8">
        <v>36</v>
      </c>
      <c r="AQ44" s="15">
        <f t="shared" si="8"/>
        <v>415.78261646804918</v>
      </c>
    </row>
    <row r="45" spans="5:43" x14ac:dyDescent="0.25">
      <c r="E45" s="11">
        <v>36</v>
      </c>
      <c r="F45" s="12">
        <f t="shared" si="7"/>
        <v>70.123679999999979</v>
      </c>
      <c r="I45" s="8">
        <v>38</v>
      </c>
      <c r="J45" s="15">
        <f t="shared" si="1"/>
        <v>123.956</v>
      </c>
      <c r="M45" s="8">
        <v>39</v>
      </c>
      <c r="N45" s="15">
        <f t="shared" si="0"/>
        <v>198.77812499999999</v>
      </c>
      <c r="P45" s="8">
        <v>38</v>
      </c>
      <c r="Q45" s="15">
        <f t="shared" si="12"/>
        <v>17.668791724137929</v>
      </c>
      <c r="S45" s="8">
        <v>37</v>
      </c>
      <c r="T45" s="15">
        <f t="shared" si="3"/>
        <v>0.11675675675675676</v>
      </c>
      <c r="V45" s="8">
        <v>29</v>
      </c>
      <c r="W45" s="15">
        <f t="shared" si="14"/>
        <v>0.74067418539512397</v>
      </c>
      <c r="AB45" s="8">
        <v>37</v>
      </c>
      <c r="AC45" s="15">
        <f t="shared" si="4"/>
        <v>12.368300503893725</v>
      </c>
      <c r="AE45" s="8">
        <f t="shared" si="15"/>
        <v>33</v>
      </c>
      <c r="AF45" s="15">
        <f t="shared" si="9"/>
        <v>9.7630544989090886</v>
      </c>
      <c r="AH45" s="8">
        <v>37</v>
      </c>
      <c r="AI45" s="15">
        <f t="shared" si="5"/>
        <v>1.0530032224864863</v>
      </c>
      <c r="AK45" s="8">
        <v>37</v>
      </c>
      <c r="AL45" s="15">
        <f t="shared" si="6"/>
        <v>2.5577578274594592</v>
      </c>
      <c r="AP45" s="8">
        <v>37</v>
      </c>
      <c r="AQ45" s="15">
        <f t="shared" si="8"/>
        <v>424.88019750945313</v>
      </c>
    </row>
    <row r="46" spans="5:43" x14ac:dyDescent="0.25">
      <c r="E46" s="11">
        <v>37</v>
      </c>
      <c r="F46" s="12">
        <f t="shared" si="7"/>
        <v>72.071559999999991</v>
      </c>
      <c r="I46" s="8">
        <v>39</v>
      </c>
      <c r="J46" s="15">
        <f t="shared" si="1"/>
        <v>127.218</v>
      </c>
      <c r="M46" s="8">
        <v>40</v>
      </c>
      <c r="N46" s="15">
        <f t="shared" si="0"/>
        <v>203.875</v>
      </c>
      <c r="P46" s="8">
        <v>39</v>
      </c>
      <c r="Q46" s="15">
        <f t="shared" si="12"/>
        <v>17.215745782493368</v>
      </c>
      <c r="S46" s="8">
        <v>38</v>
      </c>
      <c r="T46" s="15">
        <f t="shared" si="3"/>
        <v>0.11368421052631579</v>
      </c>
      <c r="V46" s="8">
        <v>30</v>
      </c>
      <c r="W46" s="15">
        <f t="shared" si="14"/>
        <v>0.71598504588195311</v>
      </c>
      <c r="AB46" s="8">
        <v>38</v>
      </c>
      <c r="AC46" s="15">
        <f t="shared" si="4"/>
        <v>12.042818911685995</v>
      </c>
      <c r="AE46" s="8">
        <f t="shared" si="15"/>
        <v>34</v>
      </c>
      <c r="AF46" s="15">
        <f t="shared" si="9"/>
        <v>9.4759058371764677</v>
      </c>
      <c r="AH46" s="8">
        <v>38</v>
      </c>
      <c r="AI46" s="15">
        <f t="shared" si="5"/>
        <v>1.0252926113684209</v>
      </c>
      <c r="AK46" s="8">
        <v>38</v>
      </c>
      <c r="AL46" s="15">
        <f t="shared" si="6"/>
        <v>2.4904484109473684</v>
      </c>
      <c r="AP46" s="8">
        <v>38</v>
      </c>
      <c r="AQ46" s="15">
        <f t="shared" si="8"/>
        <v>434.04141928552019</v>
      </c>
    </row>
    <row r="47" spans="5:43" x14ac:dyDescent="0.25">
      <c r="E47" s="11">
        <v>38</v>
      </c>
      <c r="F47" s="12">
        <f t="shared" si="7"/>
        <v>74.019439999999989</v>
      </c>
      <c r="I47" s="8">
        <v>40</v>
      </c>
      <c r="J47" s="15">
        <f t="shared" si="1"/>
        <v>130.47999999999999</v>
      </c>
      <c r="P47" s="8">
        <v>40</v>
      </c>
      <c r="Q47" s="15">
        <f t="shared" si="12"/>
        <v>16.785352137931035</v>
      </c>
      <c r="S47" s="8">
        <v>39</v>
      </c>
      <c r="T47" s="15">
        <f t="shared" si="3"/>
        <v>0.11076923076923077</v>
      </c>
      <c r="V47" s="8">
        <v>31</v>
      </c>
      <c r="W47" s="15">
        <f t="shared" si="14"/>
        <v>0.6928887540793095</v>
      </c>
      <c r="AB47" s="8">
        <v>39</v>
      </c>
      <c r="AC47" s="15">
        <f t="shared" si="4"/>
        <v>11.734028683181226</v>
      </c>
      <c r="AE47" s="8">
        <f t="shared" si="15"/>
        <v>35</v>
      </c>
      <c r="AF47" s="15">
        <f t="shared" si="9"/>
        <v>9.2051656703999978</v>
      </c>
      <c r="AH47" s="8">
        <v>39</v>
      </c>
      <c r="AI47" s="15">
        <f t="shared" si="5"/>
        <v>0.9990030572307691</v>
      </c>
      <c r="AK47" s="8">
        <v>39</v>
      </c>
      <c r="AL47" s="15">
        <f t="shared" si="6"/>
        <v>2.4265907593846152</v>
      </c>
      <c r="AP47" s="8">
        <v>39</v>
      </c>
      <c r="AQ47" s="15">
        <f t="shared" si="8"/>
        <v>443.26138635512217</v>
      </c>
    </row>
    <row r="48" spans="5:43" x14ac:dyDescent="0.25">
      <c r="E48" s="11">
        <v>39</v>
      </c>
      <c r="F48" s="12">
        <f t="shared" si="7"/>
        <v>75.967319999999987</v>
      </c>
      <c r="S48" s="8">
        <v>40</v>
      </c>
      <c r="T48" s="15">
        <f t="shared" si="3"/>
        <v>0.10800000000000001</v>
      </c>
      <c r="V48" s="8">
        <v>32</v>
      </c>
      <c r="W48" s="15">
        <f t="shared" si="14"/>
        <v>0.67123598051433109</v>
      </c>
      <c r="AB48" s="8">
        <v>40</v>
      </c>
      <c r="AC48" s="15">
        <f t="shared" si="4"/>
        <v>11.440677966101696</v>
      </c>
      <c r="AE48" s="8">
        <f t="shared" si="15"/>
        <v>36</v>
      </c>
      <c r="AF48" s="15">
        <f t="shared" si="9"/>
        <v>8.9494666239999976</v>
      </c>
      <c r="AH48" s="8">
        <v>40</v>
      </c>
      <c r="AI48" s="15">
        <f t="shared" si="5"/>
        <v>0.97402798079999986</v>
      </c>
      <c r="AK48" s="8">
        <v>40</v>
      </c>
      <c r="AL48" s="15">
        <f t="shared" si="6"/>
        <v>2.3659259904000001</v>
      </c>
      <c r="AP48" s="8">
        <v>40</v>
      </c>
      <c r="AQ48" s="15">
        <f t="shared" si="8"/>
        <v>452.5356928212442</v>
      </c>
    </row>
    <row r="49" spans="5:32" x14ac:dyDescent="0.25">
      <c r="E49" s="11">
        <v>40</v>
      </c>
      <c r="F49" s="12">
        <f t="shared" si="7"/>
        <v>77.915199999999984</v>
      </c>
      <c r="V49" s="8">
        <v>33</v>
      </c>
      <c r="W49" s="15">
        <f t="shared" si="14"/>
        <v>0.65089549625632104</v>
      </c>
      <c r="AE49" s="8">
        <f t="shared" si="15"/>
        <v>37</v>
      </c>
      <c r="AF49" s="15">
        <f t="shared" si="9"/>
        <v>8.707589147675673</v>
      </c>
    </row>
    <row r="50" spans="5:32" x14ac:dyDescent="0.25">
      <c r="V50" s="8">
        <v>34</v>
      </c>
      <c r="W50" s="15">
        <f t="shared" si="14"/>
        <v>0.63175151107231164</v>
      </c>
      <c r="AE50" s="8">
        <f t="shared" si="15"/>
        <v>38</v>
      </c>
      <c r="AF50" s="15">
        <f t="shared" si="9"/>
        <v>8.4784420648421026</v>
      </c>
    </row>
    <row r="51" spans="5:32" x14ac:dyDescent="0.25">
      <c r="V51" s="8">
        <v>35</v>
      </c>
      <c r="W51" s="15">
        <f t="shared" si="14"/>
        <v>0.61370146789881697</v>
      </c>
      <c r="AE51" s="8">
        <f t="shared" si="15"/>
        <v>39</v>
      </c>
      <c r="AF51" s="15">
        <f t="shared" si="9"/>
        <v>8.2610461144615357</v>
      </c>
    </row>
    <row r="52" spans="5:32" x14ac:dyDescent="0.25">
      <c r="V52" s="8">
        <v>36</v>
      </c>
      <c r="W52" s="15">
        <f t="shared" si="14"/>
        <v>0.59665420490162768</v>
      </c>
      <c r="AE52" s="8">
        <f t="shared" si="15"/>
        <v>40</v>
      </c>
      <c r="AF52" s="15">
        <f t="shared" si="9"/>
        <v>8.0545199615999969</v>
      </c>
    </row>
    <row r="53" spans="5:32" x14ac:dyDescent="0.25">
      <c r="V53" s="8">
        <v>37</v>
      </c>
      <c r="W53" s="15">
        <f t="shared" si="14"/>
        <v>0.58052841557996204</v>
      </c>
    </row>
    <row r="54" spans="5:32" x14ac:dyDescent="0.25">
      <c r="V54" s="8">
        <v>38</v>
      </c>
      <c r="W54" s="15">
        <f t="shared" si="14"/>
        <v>0.56525135201206833</v>
      </c>
    </row>
    <row r="55" spans="5:32" x14ac:dyDescent="0.25">
      <c r="V55" s="8">
        <v>39</v>
      </c>
      <c r="W55" s="15">
        <f t="shared" si="14"/>
        <v>0.55075772760150243</v>
      </c>
    </row>
    <row r="56" spans="5:32" x14ac:dyDescent="0.25">
      <c r="V56" s="8">
        <v>40</v>
      </c>
      <c r="W56" s="15">
        <f t="shared" si="14"/>
        <v>0.53698878441146491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AFA64-E213-43CD-92D3-FF459880D40F}">
  <sheetPr codeName="Лист7"/>
  <dimension ref="A1:AS56"/>
  <sheetViews>
    <sheetView topLeftCell="V1" workbookViewId="0">
      <selection activeCell="AQ20" sqref="AQ20"/>
    </sheetView>
  </sheetViews>
  <sheetFormatPr defaultRowHeight="15" x14ac:dyDescent="0.25"/>
  <cols>
    <col min="5" max="5" width="11.85546875" customWidth="1"/>
    <col min="6" max="6" width="13.5703125" customWidth="1"/>
    <col min="9" max="9" width="12" customWidth="1"/>
    <col min="10" max="10" width="16.140625" customWidth="1"/>
    <col min="13" max="13" width="13.140625" customWidth="1"/>
    <col min="14" max="14" width="16.42578125" customWidth="1"/>
    <col min="16" max="16" width="15.28515625" customWidth="1"/>
    <col min="17" max="17" width="14.42578125" customWidth="1"/>
    <col min="19" max="19" width="12.7109375" customWidth="1"/>
    <col min="20" max="20" width="14" customWidth="1"/>
    <col min="22" max="22" width="12.42578125" customWidth="1"/>
    <col min="23" max="24" width="11.5703125" bestFit="1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5" x14ac:dyDescent="0.25">
      <c r="A1" s="4" t="s">
        <v>5</v>
      </c>
      <c r="B1" s="2">
        <f>'a_r=0.5'!B1</f>
        <v>326.2</v>
      </c>
      <c r="C1" t="s">
        <v>13</v>
      </c>
      <c r="D1" s="4"/>
      <c r="E1" s="8" t="s">
        <v>0</v>
      </c>
      <c r="I1" s="8" t="s">
        <v>18</v>
      </c>
      <c r="M1" t="s">
        <v>21</v>
      </c>
      <c r="P1" s="2" t="s">
        <v>25</v>
      </c>
      <c r="S1" t="s">
        <v>29</v>
      </c>
      <c r="V1" t="s">
        <v>34</v>
      </c>
      <c r="AB1" t="s">
        <v>52</v>
      </c>
      <c r="AE1" t="s">
        <v>57</v>
      </c>
      <c r="AH1" t="s">
        <v>65</v>
      </c>
      <c r="AK1" t="s">
        <v>68</v>
      </c>
    </row>
    <row r="2" spans="1:45" x14ac:dyDescent="0.25">
      <c r="A2" s="4" t="s">
        <v>6</v>
      </c>
      <c r="B2" s="2">
        <f>'a_r=0.5'!B2</f>
        <v>15000</v>
      </c>
      <c r="C2" t="s">
        <v>14</v>
      </c>
      <c r="D2" s="4"/>
      <c r="E2" s="1" t="s">
        <v>1</v>
      </c>
      <c r="F2" s="3">
        <v>0.95</v>
      </c>
      <c r="H2" s="1"/>
      <c r="I2" s="13" t="s">
        <v>19</v>
      </c>
      <c r="J2" s="2">
        <v>0.16</v>
      </c>
      <c r="M2" s="13" t="s">
        <v>22</v>
      </c>
      <c r="N2" s="2">
        <v>0.25</v>
      </c>
      <c r="P2" s="1" t="s">
        <v>26</v>
      </c>
      <c r="Q2" s="2">
        <v>0.34</v>
      </c>
      <c r="S2" s="1" t="s">
        <v>30</v>
      </c>
      <c r="T2" s="2">
        <v>0.01</v>
      </c>
      <c r="V2" s="1" t="s">
        <v>35</v>
      </c>
      <c r="W2" s="2">
        <v>0.6</v>
      </c>
      <c r="AB2" s="4" t="s">
        <v>53</v>
      </c>
      <c r="AC2" s="2">
        <v>0.03</v>
      </c>
      <c r="AE2" s="4" t="s">
        <v>58</v>
      </c>
      <c r="AF2" s="2">
        <v>0.75</v>
      </c>
      <c r="AR2" s="4" t="s">
        <v>72</v>
      </c>
      <c r="AS2">
        <f>'a_r=0.5'!AS2</f>
        <v>2047.297</v>
      </c>
    </row>
    <row r="3" spans="1:45" x14ac:dyDescent="0.25">
      <c r="A3" s="4" t="s">
        <v>7</v>
      </c>
      <c r="B3" s="2">
        <f>'a_r=0.5'!B3</f>
        <v>14</v>
      </c>
      <c r="C3" t="s">
        <v>12</v>
      </c>
      <c r="D3" s="4"/>
      <c r="E3" s="1" t="s">
        <v>2</v>
      </c>
      <c r="F3" s="3">
        <v>0.22</v>
      </c>
      <c r="H3" s="1"/>
      <c r="I3" s="13" t="s">
        <v>20</v>
      </c>
      <c r="J3" s="2">
        <v>12</v>
      </c>
      <c r="P3" s="4" t="s">
        <v>27</v>
      </c>
      <c r="Q3" s="2">
        <v>0.87</v>
      </c>
      <c r="S3" s="1" t="s">
        <v>31</v>
      </c>
      <c r="T3" s="2">
        <v>1</v>
      </c>
      <c r="V3" s="4" t="s">
        <v>36</v>
      </c>
      <c r="W3" s="2">
        <v>3</v>
      </c>
      <c r="AB3" s="1" t="s">
        <v>54</v>
      </c>
      <c r="AC3" s="2">
        <v>1.18</v>
      </c>
      <c r="AE3" s="1" t="s">
        <v>59</v>
      </c>
      <c r="AF3" s="2">
        <v>0.5</v>
      </c>
      <c r="AH3" s="8" t="s">
        <v>66</v>
      </c>
      <c r="AI3" s="8" t="s">
        <v>67</v>
      </c>
      <c r="AK3" s="8" t="s">
        <v>69</v>
      </c>
      <c r="AL3" s="8" t="s">
        <v>70</v>
      </c>
      <c r="AR3" s="4" t="s">
        <v>73</v>
      </c>
      <c r="AS3" s="18">
        <f>AS2-AR8</f>
        <v>1769.3363305958528</v>
      </c>
    </row>
    <row r="4" spans="1:45" x14ac:dyDescent="0.25">
      <c r="A4" s="1" t="s">
        <v>8</v>
      </c>
      <c r="B4" s="2">
        <v>0.75</v>
      </c>
      <c r="D4" s="1"/>
      <c r="E4" s="1" t="s">
        <v>3</v>
      </c>
      <c r="F4" s="3">
        <v>0.5</v>
      </c>
      <c r="H4" s="1"/>
      <c r="I4" s="3"/>
      <c r="M4" s="14" t="s">
        <v>24</v>
      </c>
      <c r="N4" s="9">
        <f>B4*N2*B1*F5/J3</f>
        <v>6.11625</v>
      </c>
      <c r="S4" s="4" t="s">
        <v>32</v>
      </c>
      <c r="T4" s="2">
        <v>2E-3</v>
      </c>
      <c r="V4" s="4" t="s">
        <v>37</v>
      </c>
      <c r="W4" s="2">
        <v>0.91</v>
      </c>
      <c r="AB4" s="4" t="s">
        <v>55</v>
      </c>
      <c r="AC4" s="2">
        <v>1</v>
      </c>
      <c r="AE4" s="4" t="s">
        <v>62</v>
      </c>
      <c r="AF4" s="2">
        <v>0.16</v>
      </c>
      <c r="AH4" s="8">
        <v>243</v>
      </c>
      <c r="AI4" s="8">
        <v>80000</v>
      </c>
      <c r="AK4" s="8">
        <v>1574</v>
      </c>
      <c r="AL4" s="8">
        <v>30000</v>
      </c>
    </row>
    <row r="5" spans="1:45" x14ac:dyDescent="0.25">
      <c r="A5" s="4" t="s">
        <v>9</v>
      </c>
      <c r="B5" s="2">
        <f>0.3*B3</f>
        <v>4.2</v>
      </c>
      <c r="C5" t="s">
        <v>15</v>
      </c>
      <c r="D5" s="4"/>
      <c r="E5" s="1" t="s">
        <v>4</v>
      </c>
      <c r="F5" s="3">
        <v>1.2</v>
      </c>
      <c r="H5" s="1"/>
      <c r="I5" s="14" t="s">
        <v>23</v>
      </c>
      <c r="J5" s="9">
        <f>B4*J2*B1*F5/J3</f>
        <v>3.9144000000000001</v>
      </c>
      <c r="P5" s="14" t="s">
        <v>28</v>
      </c>
      <c r="Q5" s="9">
        <f>F2*F3*F5*Q2*B1*B7/Q3</f>
        <v>671.41408551724135</v>
      </c>
      <c r="V5" s="1" t="s">
        <v>38</v>
      </c>
      <c r="W5" s="2">
        <v>0.97</v>
      </c>
      <c r="AE5" s="8" t="s">
        <v>63</v>
      </c>
      <c r="AF5" s="8" t="s">
        <v>64</v>
      </c>
    </row>
    <row r="6" spans="1:45" x14ac:dyDescent="0.25">
      <c r="A6" s="4" t="s">
        <v>10</v>
      </c>
      <c r="B6" s="2">
        <f>0.15*B3</f>
        <v>2.1</v>
      </c>
      <c r="C6" t="s">
        <v>15</v>
      </c>
      <c r="D6" s="4"/>
      <c r="E6" s="2"/>
      <c r="M6" s="11" t="s">
        <v>17</v>
      </c>
      <c r="N6" s="11" t="s">
        <v>21</v>
      </c>
      <c r="S6" s="14" t="s">
        <v>33</v>
      </c>
      <c r="T6" s="9">
        <f>T2*T3*B2*J3*F5*T4</f>
        <v>4.32</v>
      </c>
      <c r="W6" s="8" t="s">
        <v>42</v>
      </c>
      <c r="X6" s="8" t="s">
        <v>43</v>
      </c>
      <c r="Y6" s="8" t="s">
        <v>44</v>
      </c>
      <c r="AB6" s="14" t="s">
        <v>56</v>
      </c>
      <c r="AC6" s="9">
        <f>AC2*B2*F5/(AC3*AC4)</f>
        <v>457.62711864406782</v>
      </c>
      <c r="AE6" s="8">
        <v>60.6</v>
      </c>
      <c r="AF6" s="8">
        <v>2300000</v>
      </c>
      <c r="AH6" s="4" t="s">
        <v>61</v>
      </c>
      <c r="AI6" s="2">
        <f>AH4*AI4*AF4/10^6</f>
        <v>3.1103999999999998</v>
      </c>
      <c r="AK6" s="4" t="s">
        <v>61</v>
      </c>
      <c r="AL6" s="2">
        <f>AK4*AL4*AF4/10^6</f>
        <v>7.5552000000000001</v>
      </c>
    </row>
    <row r="7" spans="1:45" x14ac:dyDescent="0.25">
      <c r="A7" s="5" t="s">
        <v>11</v>
      </c>
      <c r="B7" s="6">
        <v>21</v>
      </c>
      <c r="C7" t="s">
        <v>12</v>
      </c>
      <c r="D7" s="7"/>
      <c r="E7" s="10" t="s">
        <v>16</v>
      </c>
      <c r="F7" s="9">
        <f>F2*F3*F4*F5*B1/B7</f>
        <v>1.9478799999999996</v>
      </c>
      <c r="I7" s="11" t="s">
        <v>17</v>
      </c>
      <c r="J7" s="16" t="s">
        <v>18</v>
      </c>
      <c r="M7" s="8">
        <v>1</v>
      </c>
      <c r="N7" s="15">
        <f>M7*$N$4</f>
        <v>6.11625</v>
      </c>
      <c r="P7" s="11" t="s">
        <v>17</v>
      </c>
      <c r="Q7" s="11" t="s">
        <v>25</v>
      </c>
      <c r="V7" s="4" t="s">
        <v>39</v>
      </c>
      <c r="W7" s="8">
        <v>12000</v>
      </c>
      <c r="X7" s="8">
        <f>'a_r=0.5'!X7</f>
        <v>630</v>
      </c>
      <c r="Y7" s="8">
        <v>3600</v>
      </c>
      <c r="Z7" t="s">
        <v>47</v>
      </c>
      <c r="AE7" s="8">
        <v>285</v>
      </c>
      <c r="AF7" s="8">
        <v>75000</v>
      </c>
    </row>
    <row r="8" spans="1:45" x14ac:dyDescent="0.25">
      <c r="A8" s="4"/>
      <c r="B8" s="3"/>
      <c r="I8" s="8">
        <v>1</v>
      </c>
      <c r="J8" s="15">
        <f>I8*$J$5</f>
        <v>3.9144000000000001</v>
      </c>
      <c r="M8" s="8">
        <v>2</v>
      </c>
      <c r="N8" s="15">
        <f t="shared" ref="N8:N46" si="0">M8*$N$4</f>
        <v>12.2325</v>
      </c>
      <c r="P8" s="8">
        <v>1</v>
      </c>
      <c r="Q8" s="15">
        <f>$Q$5/P8</f>
        <v>671.41408551724135</v>
      </c>
      <c r="S8" s="11" t="s">
        <v>17</v>
      </c>
      <c r="T8" s="11" t="s">
        <v>29</v>
      </c>
      <c r="V8" s="4" t="s">
        <v>40</v>
      </c>
      <c r="W8" s="8">
        <v>120</v>
      </c>
      <c r="X8" s="8">
        <v>200</v>
      </c>
      <c r="Y8" s="8">
        <v>150</v>
      </c>
      <c r="Z8" t="s">
        <v>46</v>
      </c>
      <c r="AB8" s="11" t="s">
        <v>17</v>
      </c>
      <c r="AC8" s="11" t="s">
        <v>52</v>
      </c>
      <c r="AH8" s="11" t="s">
        <v>17</v>
      </c>
      <c r="AI8" s="11" t="s">
        <v>65</v>
      </c>
      <c r="AK8" s="11" t="s">
        <v>17</v>
      </c>
      <c r="AL8" s="11" t="s">
        <v>68</v>
      </c>
      <c r="AP8" s="11" t="s">
        <v>17</v>
      </c>
      <c r="AQ8" s="17" t="s">
        <v>71</v>
      </c>
      <c r="AR8" s="18">
        <f>MIN(AQ9:AQ29)</f>
        <v>277.96066940414727</v>
      </c>
    </row>
    <row r="9" spans="1:45" x14ac:dyDescent="0.25">
      <c r="A9" s="4"/>
      <c r="B9" s="3"/>
      <c r="E9" s="11" t="s">
        <v>17</v>
      </c>
      <c r="F9" s="11" t="s">
        <v>0</v>
      </c>
      <c r="I9" s="8">
        <v>2</v>
      </c>
      <c r="J9" s="15">
        <f t="shared" ref="J9:J47" si="1">I9*$J$5</f>
        <v>7.8288000000000002</v>
      </c>
      <c r="M9" s="8">
        <v>3</v>
      </c>
      <c r="N9" s="15">
        <f t="shared" si="0"/>
        <v>18.348749999999999</v>
      </c>
      <c r="P9" s="8">
        <v>2</v>
      </c>
      <c r="Q9" s="15">
        <f t="shared" ref="Q9:Q25" si="2">$Q$5/P9</f>
        <v>335.70704275862067</v>
      </c>
      <c r="S9" s="8">
        <v>1</v>
      </c>
      <c r="T9" s="15">
        <f>$T$6/S9</f>
        <v>4.32</v>
      </c>
      <c r="V9" s="4" t="s">
        <v>41</v>
      </c>
      <c r="W9" s="8">
        <v>300</v>
      </c>
      <c r="X9" s="8">
        <f>'a_r=0.5'!X9</f>
        <v>35</v>
      </c>
      <c r="Y9" s="8">
        <v>500</v>
      </c>
      <c r="Z9" t="s">
        <v>45</v>
      </c>
      <c r="AB9" s="8">
        <v>1</v>
      </c>
      <c r="AC9" s="15">
        <f>$AC$6/AB9</f>
        <v>457.62711864406782</v>
      </c>
      <c r="AE9" s="4" t="s">
        <v>60</v>
      </c>
      <c r="AF9" s="2">
        <f>B1*J3*F5/(10^3*AF2*AF3)</f>
        <v>12.526079999999999</v>
      </c>
      <c r="AH9" s="8">
        <v>1</v>
      </c>
      <c r="AI9" s="15">
        <f>$AI$6*$AF$9/AH9</f>
        <v>38.961119231999994</v>
      </c>
      <c r="AK9" s="8">
        <v>1</v>
      </c>
      <c r="AL9" s="15">
        <f>$AL$6*$AF$9/AK9</f>
        <v>94.637039615999996</v>
      </c>
      <c r="AP9" s="8">
        <v>1</v>
      </c>
      <c r="AQ9" s="15">
        <f>F10+J8+N7+Q8+T9+W17+AC9+AF13+AI9+AL9</f>
        <v>1622.598242849768</v>
      </c>
    </row>
    <row r="10" spans="1:45" x14ac:dyDescent="0.25">
      <c r="A10" s="4"/>
      <c r="B10" s="3"/>
      <c r="E10" s="11">
        <v>1</v>
      </c>
      <c r="F10" s="12">
        <f>E10*$F$7</f>
        <v>1.9478799999999996</v>
      </c>
      <c r="I10" s="8">
        <v>3</v>
      </c>
      <c r="J10" s="15">
        <f t="shared" si="1"/>
        <v>11.7432</v>
      </c>
      <c r="M10" s="8">
        <v>4</v>
      </c>
      <c r="N10" s="15">
        <f t="shared" si="0"/>
        <v>24.465</v>
      </c>
      <c r="P10" s="8">
        <v>3</v>
      </c>
      <c r="Q10" s="15">
        <f t="shared" si="2"/>
        <v>223.80469517241377</v>
      </c>
      <c r="S10" s="8">
        <v>2</v>
      </c>
      <c r="T10" s="15">
        <f t="shared" ref="T10:T48" si="3">$T$6/S10</f>
        <v>2.16</v>
      </c>
      <c r="AB10" s="8">
        <v>2</v>
      </c>
      <c r="AC10" s="15">
        <f t="shared" ref="AC10:AC48" si="4">$AC$6/AB10</f>
        <v>228.81355932203391</v>
      </c>
      <c r="AE10" s="4" t="s">
        <v>61</v>
      </c>
      <c r="AF10" s="2">
        <f>AE6*AF6*AF4/10^6+AE7*AF7*AF4/10^6</f>
        <v>25.720799999999997</v>
      </c>
      <c r="AH10" s="8">
        <v>2</v>
      </c>
      <c r="AI10" s="15">
        <f t="shared" ref="AI10:AI48" si="5">$AI$6*$AF$9/AH10</f>
        <v>19.480559615999997</v>
      </c>
      <c r="AK10" s="8">
        <v>2</v>
      </c>
      <c r="AL10" s="15">
        <f t="shared" ref="AL10:AL48" si="6">$AL$6*$AF$9/AK10</f>
        <v>47.318519807999998</v>
      </c>
      <c r="AP10" s="8">
        <v>2</v>
      </c>
      <c r="AQ10" s="15">
        <f>F11+J9+N8+Q9+T10+W18+AC10+AF14+AI10+AL10</f>
        <v>829.26691642488402</v>
      </c>
    </row>
    <row r="11" spans="1:45" x14ac:dyDescent="0.25">
      <c r="A11" s="4"/>
      <c r="B11" s="3"/>
      <c r="E11" s="11">
        <v>2</v>
      </c>
      <c r="F11" s="12">
        <f t="shared" ref="F11:F49" si="7">E11*$F$7</f>
        <v>3.8957599999999992</v>
      </c>
      <c r="I11" s="8">
        <v>4</v>
      </c>
      <c r="J11" s="15">
        <f t="shared" si="1"/>
        <v>15.6576</v>
      </c>
      <c r="M11" s="8">
        <v>5</v>
      </c>
      <c r="N11" s="15">
        <f t="shared" si="0"/>
        <v>30.581250000000001</v>
      </c>
      <c r="P11" s="8">
        <v>4</v>
      </c>
      <c r="Q11" s="15">
        <f t="shared" si="2"/>
        <v>167.85352137931034</v>
      </c>
      <c r="S11" s="8">
        <v>3</v>
      </c>
      <c r="T11" s="15">
        <f t="shared" si="3"/>
        <v>1.4400000000000002</v>
      </c>
      <c r="V11" s="8" t="s">
        <v>48</v>
      </c>
      <c r="W11" s="8" t="s">
        <v>49</v>
      </c>
      <c r="X11" s="8" t="s">
        <v>50</v>
      </c>
      <c r="AB11" s="8">
        <v>3</v>
      </c>
      <c r="AC11" s="15">
        <f t="shared" si="4"/>
        <v>152.54237288135593</v>
      </c>
      <c r="AH11" s="8">
        <v>3</v>
      </c>
      <c r="AI11" s="15">
        <f t="shared" si="5"/>
        <v>12.987039743999999</v>
      </c>
      <c r="AK11" s="8">
        <v>3</v>
      </c>
      <c r="AL11" s="15">
        <f t="shared" si="6"/>
        <v>31.545679871999997</v>
      </c>
      <c r="AP11" s="8">
        <v>3</v>
      </c>
      <c r="AQ11" s="15">
        <f t="shared" ref="AQ11:AQ48" si="8">F12+J10+N9+Q10+T11+W19+AC11+AF15+AI11+AL11</f>
        <v>572.80882761658916</v>
      </c>
    </row>
    <row r="12" spans="1:45" x14ac:dyDescent="0.25">
      <c r="E12" s="11">
        <v>3</v>
      </c>
      <c r="F12" s="12">
        <f t="shared" si="7"/>
        <v>5.8436399999999988</v>
      </c>
      <c r="I12" s="8">
        <v>5</v>
      </c>
      <c r="J12" s="15">
        <f t="shared" si="1"/>
        <v>19.571999999999999</v>
      </c>
      <c r="M12" s="8">
        <v>6</v>
      </c>
      <c r="N12" s="15">
        <f t="shared" si="0"/>
        <v>36.697499999999998</v>
      </c>
      <c r="P12" s="8">
        <v>5</v>
      </c>
      <c r="Q12" s="15">
        <f t="shared" si="2"/>
        <v>134.28281710344828</v>
      </c>
      <c r="S12" s="8">
        <v>4</v>
      </c>
      <c r="T12" s="15">
        <f t="shared" si="3"/>
        <v>1.08</v>
      </c>
      <c r="V12" s="15">
        <f>(W7*F5*(W8/1000))/(W9*W2*W4*W5)</f>
        <v>10.875722215928402</v>
      </c>
      <c r="W12" s="15">
        <f>(X7*F5*(X8/1000))/(X9*W2*W4*W5)</f>
        <v>8.1567916619463023</v>
      </c>
      <c r="X12" s="15">
        <f>(Y7*F5*(Y8/1000))/(Y9*W2*W4*W5)</f>
        <v>2.4470374985838905</v>
      </c>
      <c r="AB12" s="8">
        <v>4</v>
      </c>
      <c r="AC12" s="15">
        <f t="shared" si="4"/>
        <v>114.40677966101696</v>
      </c>
      <c r="AE12" s="11" t="s">
        <v>17</v>
      </c>
      <c r="AF12" s="11" t="s">
        <v>57</v>
      </c>
      <c r="AH12" s="8">
        <v>4</v>
      </c>
      <c r="AI12" s="15">
        <f t="shared" si="5"/>
        <v>9.7402798079999986</v>
      </c>
      <c r="AK12" s="8">
        <v>4</v>
      </c>
      <c r="AL12" s="15">
        <f t="shared" si="6"/>
        <v>23.659259903999999</v>
      </c>
      <c r="AP12" s="8">
        <v>4</v>
      </c>
      <c r="AQ12" s="15">
        <f t="shared" si="8"/>
        <v>450.569048212442</v>
      </c>
    </row>
    <row r="13" spans="1:45" ht="15.75" customHeight="1" x14ac:dyDescent="0.25">
      <c r="E13" s="11">
        <v>4</v>
      </c>
      <c r="F13" s="12">
        <f t="shared" si="7"/>
        <v>7.7915199999999984</v>
      </c>
      <c r="I13" s="8">
        <v>6</v>
      </c>
      <c r="J13" s="15">
        <f t="shared" si="1"/>
        <v>23.4864</v>
      </c>
      <c r="M13" s="8">
        <v>7</v>
      </c>
      <c r="N13" s="15">
        <f t="shared" si="0"/>
        <v>42.813749999999999</v>
      </c>
      <c r="P13" s="8">
        <v>6</v>
      </c>
      <c r="Q13" s="15">
        <f t="shared" si="2"/>
        <v>111.90234758620689</v>
      </c>
      <c r="S13" s="8">
        <v>5</v>
      </c>
      <c r="T13" s="15">
        <f t="shared" si="3"/>
        <v>0.8640000000000001</v>
      </c>
      <c r="AB13" s="8">
        <v>5</v>
      </c>
      <c r="AC13" s="15">
        <f t="shared" si="4"/>
        <v>91.525423728813564</v>
      </c>
      <c r="AE13" s="8">
        <v>1</v>
      </c>
      <c r="AF13" s="15">
        <f>$AF$9*$AF$10/AE13</f>
        <v>322.18079846399991</v>
      </c>
      <c r="AH13" s="8">
        <v>5</v>
      </c>
      <c r="AI13" s="15">
        <f t="shared" si="5"/>
        <v>7.7922238463999989</v>
      </c>
      <c r="AK13" s="8">
        <v>5</v>
      </c>
      <c r="AL13" s="15">
        <f t="shared" si="6"/>
        <v>18.927407923200001</v>
      </c>
      <c r="AP13" s="8">
        <v>5</v>
      </c>
      <c r="AQ13" s="15">
        <f>F14+J12+N11+Q12+T13+W21+AC13+AF17+AI13+AL13</f>
        <v>382.01659256995356</v>
      </c>
    </row>
    <row r="14" spans="1:45" x14ac:dyDescent="0.25">
      <c r="E14" s="11">
        <v>5</v>
      </c>
      <c r="F14" s="12">
        <f t="shared" si="7"/>
        <v>9.7393999999999981</v>
      </c>
      <c r="I14" s="8">
        <v>7</v>
      </c>
      <c r="J14" s="15">
        <f t="shared" si="1"/>
        <v>27.4008</v>
      </c>
      <c r="M14" s="8">
        <v>8</v>
      </c>
      <c r="N14" s="15">
        <f t="shared" si="0"/>
        <v>48.93</v>
      </c>
      <c r="P14" s="8">
        <v>7</v>
      </c>
      <c r="Q14" s="15">
        <f t="shared" si="2"/>
        <v>95.916297931034478</v>
      </c>
      <c r="S14" s="8">
        <v>6</v>
      </c>
      <c r="T14" s="15">
        <f t="shared" si="3"/>
        <v>0.72000000000000008</v>
      </c>
      <c r="V14" s="5" t="s">
        <v>51</v>
      </c>
      <c r="W14" s="9">
        <f>V12+W12+X12</f>
        <v>21.479551376458595</v>
      </c>
      <c r="AB14" s="8">
        <v>6</v>
      </c>
      <c r="AC14" s="15">
        <f t="shared" si="4"/>
        <v>76.271186440677965</v>
      </c>
      <c r="AE14" s="8">
        <f>AE13+1</f>
        <v>2</v>
      </c>
      <c r="AF14" s="15">
        <f t="shared" ref="AF14:AF52" si="9">$AF$9*$AF$10/AE14</f>
        <v>161.09039923199995</v>
      </c>
      <c r="AH14" s="8">
        <v>6</v>
      </c>
      <c r="AI14" s="15">
        <f t="shared" si="5"/>
        <v>6.4935198719999994</v>
      </c>
      <c r="AK14" s="8">
        <v>6</v>
      </c>
      <c r="AL14" s="15">
        <f t="shared" si="6"/>
        <v>15.772839935999999</v>
      </c>
      <c r="AP14" s="8">
        <v>6</v>
      </c>
      <c r="AQ14" s="15">
        <f t="shared" si="8"/>
        <v>340.30779880829459</v>
      </c>
    </row>
    <row r="15" spans="1:45" x14ac:dyDescent="0.25">
      <c r="E15" s="11">
        <v>6</v>
      </c>
      <c r="F15" s="12">
        <f t="shared" si="7"/>
        <v>11.687279999999998</v>
      </c>
      <c r="I15" s="8">
        <v>8</v>
      </c>
      <c r="J15" s="15">
        <f t="shared" si="1"/>
        <v>31.315200000000001</v>
      </c>
      <c r="M15" s="8">
        <v>9</v>
      </c>
      <c r="N15" s="15">
        <f t="shared" si="0"/>
        <v>55.046250000000001</v>
      </c>
      <c r="P15" s="8">
        <v>8</v>
      </c>
      <c r="Q15" s="15">
        <f t="shared" si="2"/>
        <v>83.926760689655168</v>
      </c>
      <c r="S15" s="8">
        <v>7</v>
      </c>
      <c r="T15" s="15">
        <f t="shared" si="3"/>
        <v>0.61714285714285722</v>
      </c>
      <c r="AB15" s="8">
        <v>7</v>
      </c>
      <c r="AC15" s="15">
        <f t="shared" si="4"/>
        <v>65.375302663438262</v>
      </c>
      <c r="AE15" s="8">
        <f t="shared" ref="AE15:AE52" si="10">AE14+1</f>
        <v>3</v>
      </c>
      <c r="AF15" s="15">
        <f t="shared" si="9"/>
        <v>107.39359948799996</v>
      </c>
      <c r="AH15" s="8">
        <v>7</v>
      </c>
      <c r="AI15" s="15">
        <f t="shared" si="5"/>
        <v>5.5658741759999995</v>
      </c>
      <c r="AK15" s="8">
        <v>7</v>
      </c>
      <c r="AL15" s="15">
        <f t="shared" si="6"/>
        <v>13.519577088</v>
      </c>
      <c r="AP15" s="8">
        <v>7</v>
      </c>
      <c r="AQ15" s="15">
        <f t="shared" si="8"/>
        <v>313.93824040710967</v>
      </c>
    </row>
    <row r="16" spans="1:45" x14ac:dyDescent="0.25">
      <c r="E16" s="11">
        <v>7</v>
      </c>
      <c r="F16" s="12">
        <f t="shared" si="7"/>
        <v>13.635159999999997</v>
      </c>
      <c r="I16" s="8">
        <v>9</v>
      </c>
      <c r="J16" s="15">
        <f t="shared" si="1"/>
        <v>35.229599999999998</v>
      </c>
      <c r="M16" s="8">
        <v>10</v>
      </c>
      <c r="N16" s="15">
        <f t="shared" si="0"/>
        <v>61.162500000000001</v>
      </c>
      <c r="P16" s="8">
        <v>9</v>
      </c>
      <c r="Q16" s="15">
        <f t="shared" si="2"/>
        <v>74.601565057471262</v>
      </c>
      <c r="S16" s="8">
        <v>8</v>
      </c>
      <c r="T16" s="15">
        <f t="shared" si="3"/>
        <v>0.54</v>
      </c>
      <c r="V16" s="11" t="s">
        <v>17</v>
      </c>
      <c r="W16" s="11" t="s">
        <v>34</v>
      </c>
      <c r="AB16" s="8">
        <v>8</v>
      </c>
      <c r="AC16" s="15">
        <f t="shared" si="4"/>
        <v>57.203389830508478</v>
      </c>
      <c r="AE16" s="8">
        <f t="shared" si="10"/>
        <v>4</v>
      </c>
      <c r="AF16" s="15">
        <f t="shared" si="9"/>
        <v>80.545199615999977</v>
      </c>
      <c r="AH16" s="8">
        <v>8</v>
      </c>
      <c r="AI16" s="15">
        <f t="shared" si="5"/>
        <v>4.8701399039999993</v>
      </c>
      <c r="AK16" s="8">
        <v>8</v>
      </c>
      <c r="AL16" s="15">
        <f t="shared" si="6"/>
        <v>11.829629951999999</v>
      </c>
      <c r="AP16" s="8">
        <v>8</v>
      </c>
      <c r="AQ16" s="15">
        <f t="shared" si="8"/>
        <v>297.15570410622092</v>
      </c>
    </row>
    <row r="17" spans="5:43" x14ac:dyDescent="0.25">
      <c r="E17" s="11">
        <v>8</v>
      </c>
      <c r="F17" s="12">
        <f t="shared" si="7"/>
        <v>15.583039999999997</v>
      </c>
      <c r="I17" s="8">
        <v>10</v>
      </c>
      <c r="J17" s="15">
        <f t="shared" si="1"/>
        <v>39.143999999999998</v>
      </c>
      <c r="M17" s="8">
        <v>11</v>
      </c>
      <c r="N17" s="15">
        <f t="shared" si="0"/>
        <v>67.278750000000002</v>
      </c>
      <c r="P17" s="8">
        <v>10</v>
      </c>
      <c r="Q17" s="15">
        <f t="shared" si="2"/>
        <v>67.14140855172414</v>
      </c>
      <c r="S17" s="8">
        <v>9</v>
      </c>
      <c r="T17" s="15">
        <f t="shared" si="3"/>
        <v>0.48000000000000004</v>
      </c>
      <c r="V17" s="8">
        <v>1</v>
      </c>
      <c r="W17" s="15">
        <f>$W$14/V17</f>
        <v>21.479551376458595</v>
      </c>
      <c r="AB17" s="8">
        <v>9</v>
      </c>
      <c r="AC17" s="15">
        <f t="shared" si="4"/>
        <v>50.847457627118644</v>
      </c>
      <c r="AE17" s="8">
        <f t="shared" si="10"/>
        <v>5</v>
      </c>
      <c r="AF17" s="15">
        <f t="shared" si="9"/>
        <v>64.436159692799976</v>
      </c>
      <c r="AH17" s="8">
        <v>9</v>
      </c>
      <c r="AI17" s="15">
        <f t="shared" si="5"/>
        <v>4.329013247999999</v>
      </c>
      <c r="AK17" s="8">
        <v>9</v>
      </c>
      <c r="AL17" s="15">
        <f t="shared" si="6"/>
        <v>10.515226624</v>
      </c>
      <c r="AP17" s="8">
        <v>9</v>
      </c>
      <c r="AQ17" s="15">
        <f t="shared" si="8"/>
        <v>286.7645158721964</v>
      </c>
    </row>
    <row r="18" spans="5:43" x14ac:dyDescent="0.25">
      <c r="E18" s="11">
        <v>9</v>
      </c>
      <c r="F18" s="12">
        <f t="shared" si="7"/>
        <v>17.530919999999995</v>
      </c>
      <c r="I18" s="8">
        <v>11</v>
      </c>
      <c r="J18" s="15">
        <f t="shared" si="1"/>
        <v>43.058399999999999</v>
      </c>
      <c r="M18" s="8">
        <v>12</v>
      </c>
      <c r="N18" s="15">
        <f t="shared" si="0"/>
        <v>73.394999999999996</v>
      </c>
      <c r="P18" s="8">
        <v>11</v>
      </c>
      <c r="Q18" s="15">
        <f t="shared" si="2"/>
        <v>61.037644137931032</v>
      </c>
      <c r="S18" s="8">
        <v>10</v>
      </c>
      <c r="T18" s="15">
        <f t="shared" si="3"/>
        <v>0.43200000000000005</v>
      </c>
      <c r="V18" s="8">
        <v>2</v>
      </c>
      <c r="W18" s="15">
        <f t="shared" ref="W18:W34" si="11">$W$14/V18</f>
        <v>10.739775688229297</v>
      </c>
      <c r="AB18" s="8">
        <v>10</v>
      </c>
      <c r="AC18" s="15">
        <f t="shared" si="4"/>
        <v>45.762711864406782</v>
      </c>
      <c r="AE18" s="8">
        <f t="shared" si="10"/>
        <v>6</v>
      </c>
      <c r="AF18" s="15">
        <f t="shared" si="9"/>
        <v>53.696799743999982</v>
      </c>
      <c r="AH18" s="8">
        <v>10</v>
      </c>
      <c r="AI18" s="15">
        <f t="shared" si="5"/>
        <v>3.8961119231999994</v>
      </c>
      <c r="AK18" s="8">
        <v>10</v>
      </c>
      <c r="AL18" s="15">
        <f t="shared" si="6"/>
        <v>9.4637039616000003</v>
      </c>
      <c r="AP18" s="8">
        <v>10</v>
      </c>
      <c r="AQ18" s="15">
        <f t="shared" si="8"/>
        <v>280.84727128497678</v>
      </c>
    </row>
    <row r="19" spans="5:43" x14ac:dyDescent="0.25">
      <c r="E19" s="11">
        <v>10</v>
      </c>
      <c r="F19" s="12">
        <f t="shared" si="7"/>
        <v>19.478799999999996</v>
      </c>
      <c r="I19" s="8">
        <v>12</v>
      </c>
      <c r="J19" s="15">
        <f>I19*$J$5</f>
        <v>46.972799999999999</v>
      </c>
      <c r="M19" s="8">
        <v>13</v>
      </c>
      <c r="N19" s="15">
        <f t="shared" si="0"/>
        <v>79.511250000000004</v>
      </c>
      <c r="P19" s="8">
        <v>12</v>
      </c>
      <c r="Q19" s="15">
        <f t="shared" si="2"/>
        <v>55.951173793103443</v>
      </c>
      <c r="S19" s="8">
        <v>11</v>
      </c>
      <c r="T19" s="15">
        <f t="shared" si="3"/>
        <v>0.39272727272727276</v>
      </c>
      <c r="V19" s="8">
        <v>3</v>
      </c>
      <c r="W19" s="15">
        <f t="shared" si="11"/>
        <v>7.1598504588195313</v>
      </c>
      <c r="AB19" s="8">
        <v>11</v>
      </c>
      <c r="AC19" s="15">
        <f t="shared" si="4"/>
        <v>41.602465331278893</v>
      </c>
      <c r="AE19" s="8">
        <f t="shared" si="10"/>
        <v>7</v>
      </c>
      <c r="AF19" s="15">
        <f t="shared" si="9"/>
        <v>46.025828351999984</v>
      </c>
      <c r="AH19" s="8">
        <v>11</v>
      </c>
      <c r="AI19" s="15">
        <f t="shared" si="5"/>
        <v>3.5419199301818178</v>
      </c>
      <c r="AK19" s="8">
        <v>11</v>
      </c>
      <c r="AL19" s="15">
        <f t="shared" si="6"/>
        <v>8.6033672378181816</v>
      </c>
      <c r="AP19" s="8">
        <v>11</v>
      </c>
      <c r="AQ19" s="15">
        <f t="shared" si="8"/>
        <v>278.18380389543341</v>
      </c>
    </row>
    <row r="20" spans="5:43" x14ac:dyDescent="0.25">
      <c r="E20" s="11">
        <v>11</v>
      </c>
      <c r="F20" s="12">
        <f t="shared" si="7"/>
        <v>21.426679999999998</v>
      </c>
      <c r="I20" s="8">
        <v>13</v>
      </c>
      <c r="J20" s="15">
        <f t="shared" si="1"/>
        <v>50.8872</v>
      </c>
      <c r="M20" s="8">
        <v>14</v>
      </c>
      <c r="N20" s="15">
        <f t="shared" si="0"/>
        <v>85.627499999999998</v>
      </c>
      <c r="P20" s="8">
        <v>13</v>
      </c>
      <c r="Q20" s="15">
        <f t="shared" si="2"/>
        <v>51.6472373474801</v>
      </c>
      <c r="S20" s="8">
        <v>12</v>
      </c>
      <c r="T20" s="15">
        <f t="shared" si="3"/>
        <v>0.36000000000000004</v>
      </c>
      <c r="V20" s="8">
        <v>4</v>
      </c>
      <c r="W20" s="15">
        <f t="shared" si="11"/>
        <v>5.3698878441146487</v>
      </c>
      <c r="AB20" s="8">
        <v>12</v>
      </c>
      <c r="AC20" s="15">
        <f t="shared" si="4"/>
        <v>38.135593220338983</v>
      </c>
      <c r="AE20" s="8">
        <f t="shared" si="10"/>
        <v>8</v>
      </c>
      <c r="AF20" s="15">
        <f t="shared" si="9"/>
        <v>40.272599807999988</v>
      </c>
      <c r="AH20" s="8">
        <v>12</v>
      </c>
      <c r="AI20" s="15">
        <f t="shared" si="5"/>
        <v>3.2467599359999997</v>
      </c>
      <c r="AK20" s="8">
        <v>12</v>
      </c>
      <c r="AL20" s="15">
        <f t="shared" si="6"/>
        <v>7.8864199679999993</v>
      </c>
      <c r="AP20" s="8">
        <v>12</v>
      </c>
      <c r="AQ20" s="15">
        <f t="shared" si="8"/>
        <v>277.96066940414727</v>
      </c>
    </row>
    <row r="21" spans="5:43" x14ac:dyDescent="0.25">
      <c r="E21" s="11">
        <v>12</v>
      </c>
      <c r="F21" s="12">
        <f t="shared" si="7"/>
        <v>23.374559999999995</v>
      </c>
      <c r="I21" s="8">
        <v>14</v>
      </c>
      <c r="J21" s="15">
        <f t="shared" si="1"/>
        <v>54.801600000000001</v>
      </c>
      <c r="M21" s="8">
        <v>15</v>
      </c>
      <c r="N21" s="15">
        <f t="shared" si="0"/>
        <v>91.743750000000006</v>
      </c>
      <c r="P21" s="8">
        <v>14</v>
      </c>
      <c r="Q21" s="15">
        <f t="shared" si="2"/>
        <v>47.958148965517239</v>
      </c>
      <c r="S21" s="8">
        <v>13</v>
      </c>
      <c r="T21" s="15">
        <f t="shared" si="3"/>
        <v>0.3323076923076923</v>
      </c>
      <c r="V21" s="8">
        <v>5</v>
      </c>
      <c r="W21" s="15">
        <f t="shared" si="11"/>
        <v>4.2959102752917193</v>
      </c>
      <c r="AB21" s="8">
        <v>13</v>
      </c>
      <c r="AC21" s="15">
        <f t="shared" si="4"/>
        <v>35.202086049543681</v>
      </c>
      <c r="AE21" s="8">
        <f t="shared" si="10"/>
        <v>9</v>
      </c>
      <c r="AF21" s="15">
        <f t="shared" si="9"/>
        <v>35.79786649599999</v>
      </c>
      <c r="AH21" s="8">
        <v>13</v>
      </c>
      <c r="AI21" s="15">
        <f t="shared" si="5"/>
        <v>2.9970091716923073</v>
      </c>
      <c r="AK21" s="8">
        <v>13</v>
      </c>
      <c r="AL21" s="15">
        <f t="shared" si="6"/>
        <v>7.2797722781538461</v>
      </c>
      <c r="AP21" s="8">
        <v>13</v>
      </c>
      <c r="AQ21" s="15">
        <f t="shared" si="8"/>
        <v>279.61471406536674</v>
      </c>
    </row>
    <row r="22" spans="5:43" x14ac:dyDescent="0.25">
      <c r="E22" s="11">
        <v>13</v>
      </c>
      <c r="F22" s="12">
        <f t="shared" si="7"/>
        <v>25.322439999999993</v>
      </c>
      <c r="I22" s="8">
        <v>15</v>
      </c>
      <c r="J22" s="15">
        <f t="shared" si="1"/>
        <v>58.716000000000001</v>
      </c>
      <c r="M22" s="8">
        <v>16</v>
      </c>
      <c r="N22" s="15">
        <f t="shared" si="0"/>
        <v>97.86</v>
      </c>
      <c r="P22" s="8">
        <v>15</v>
      </c>
      <c r="Q22" s="15">
        <f t="shared" si="2"/>
        <v>44.760939034482753</v>
      </c>
      <c r="S22" s="8">
        <v>14</v>
      </c>
      <c r="T22" s="15">
        <f t="shared" si="3"/>
        <v>0.30857142857142861</v>
      </c>
      <c r="V22" s="8">
        <v>6</v>
      </c>
      <c r="W22" s="15">
        <f t="shared" si="11"/>
        <v>3.5799252294097657</v>
      </c>
      <c r="AB22" s="8">
        <v>14</v>
      </c>
      <c r="AC22" s="15">
        <f t="shared" si="4"/>
        <v>32.687651331719131</v>
      </c>
      <c r="AE22" s="8">
        <f t="shared" si="10"/>
        <v>10</v>
      </c>
      <c r="AF22" s="15">
        <f t="shared" si="9"/>
        <v>32.218079846399988</v>
      </c>
      <c r="AH22" s="8">
        <v>14</v>
      </c>
      <c r="AI22" s="15">
        <f t="shared" si="5"/>
        <v>2.7829370879999997</v>
      </c>
      <c r="AK22" s="8">
        <v>14</v>
      </c>
      <c r="AL22" s="15">
        <f t="shared" si="6"/>
        <v>6.7597885440000001</v>
      </c>
      <c r="AP22" s="8">
        <v>14</v>
      </c>
      <c r="AQ22" s="15">
        <f t="shared" si="8"/>
        <v>282.74368520355483</v>
      </c>
    </row>
    <row r="23" spans="5:43" x14ac:dyDescent="0.25">
      <c r="E23" s="11">
        <v>14</v>
      </c>
      <c r="F23" s="12">
        <f t="shared" si="7"/>
        <v>27.270319999999995</v>
      </c>
      <c r="I23" s="8">
        <v>16</v>
      </c>
      <c r="J23" s="15">
        <f t="shared" si="1"/>
        <v>62.630400000000002</v>
      </c>
      <c r="M23" s="8">
        <v>17</v>
      </c>
      <c r="N23" s="15">
        <f t="shared" si="0"/>
        <v>103.97624999999999</v>
      </c>
      <c r="P23" s="8">
        <v>16</v>
      </c>
      <c r="Q23" s="15">
        <f t="shared" si="2"/>
        <v>41.963380344827584</v>
      </c>
      <c r="S23" s="8">
        <v>15</v>
      </c>
      <c r="T23" s="15">
        <f t="shared" si="3"/>
        <v>0.28800000000000003</v>
      </c>
      <c r="V23" s="8">
        <v>7</v>
      </c>
      <c r="W23" s="15">
        <f t="shared" si="11"/>
        <v>3.0685073394940852</v>
      </c>
      <c r="AB23" s="8">
        <v>15</v>
      </c>
      <c r="AC23" s="15">
        <f t="shared" si="4"/>
        <v>30.508474576271187</v>
      </c>
      <c r="AE23" s="8">
        <f t="shared" si="10"/>
        <v>11</v>
      </c>
      <c r="AF23" s="15">
        <f t="shared" si="9"/>
        <v>29.289163496727266</v>
      </c>
      <c r="AH23" s="8">
        <v>15</v>
      </c>
      <c r="AI23" s="15">
        <f t="shared" si="5"/>
        <v>2.5974079487999995</v>
      </c>
      <c r="AK23" s="8">
        <v>15</v>
      </c>
      <c r="AL23" s="15">
        <f t="shared" si="6"/>
        <v>6.3091359743999993</v>
      </c>
      <c r="AP23" s="8">
        <v>15</v>
      </c>
      <c r="AQ23" s="15">
        <f t="shared" si="8"/>
        <v>287.0525975233179</v>
      </c>
    </row>
    <row r="24" spans="5:43" x14ac:dyDescent="0.25">
      <c r="E24" s="11">
        <v>15</v>
      </c>
      <c r="F24" s="12">
        <f t="shared" si="7"/>
        <v>29.218199999999996</v>
      </c>
      <c r="I24" s="8">
        <v>17</v>
      </c>
      <c r="J24" s="15">
        <f t="shared" si="1"/>
        <v>66.544799999999995</v>
      </c>
      <c r="M24" s="8">
        <v>18</v>
      </c>
      <c r="N24" s="15">
        <f t="shared" si="0"/>
        <v>110.0925</v>
      </c>
      <c r="P24" s="8">
        <v>17</v>
      </c>
      <c r="Q24" s="15">
        <f t="shared" si="2"/>
        <v>39.49494620689655</v>
      </c>
      <c r="S24" s="8">
        <v>16</v>
      </c>
      <c r="T24" s="15">
        <f t="shared" si="3"/>
        <v>0.27</v>
      </c>
      <c r="V24" s="8">
        <v>8</v>
      </c>
      <c r="W24" s="15">
        <f t="shared" si="11"/>
        <v>2.6849439220573244</v>
      </c>
      <c r="AB24" s="8">
        <v>16</v>
      </c>
      <c r="AC24" s="15">
        <f t="shared" si="4"/>
        <v>28.601694915254239</v>
      </c>
      <c r="AE24" s="8">
        <f t="shared" si="10"/>
        <v>12</v>
      </c>
      <c r="AF24" s="15">
        <f t="shared" si="9"/>
        <v>26.848399871999991</v>
      </c>
      <c r="AH24" s="8">
        <v>16</v>
      </c>
      <c r="AI24" s="15">
        <f t="shared" si="5"/>
        <v>2.4350699519999996</v>
      </c>
      <c r="AK24" s="8">
        <v>16</v>
      </c>
      <c r="AL24" s="15">
        <f t="shared" si="6"/>
        <v>5.9148149759999997</v>
      </c>
      <c r="AP24" s="8">
        <v>16</v>
      </c>
      <c r="AQ24" s="15">
        <f t="shared" si="8"/>
        <v>292.32021205311048</v>
      </c>
    </row>
    <row r="25" spans="5:43" x14ac:dyDescent="0.25">
      <c r="E25" s="11">
        <v>16</v>
      </c>
      <c r="F25" s="12">
        <f t="shared" si="7"/>
        <v>31.166079999999994</v>
      </c>
      <c r="I25" s="8">
        <v>18</v>
      </c>
      <c r="J25" s="15">
        <f t="shared" si="1"/>
        <v>70.459199999999996</v>
      </c>
      <c r="M25" s="8">
        <v>19</v>
      </c>
      <c r="N25" s="15">
        <f t="shared" si="0"/>
        <v>116.20874999999999</v>
      </c>
      <c r="P25" s="8">
        <v>18</v>
      </c>
      <c r="Q25" s="15">
        <f t="shared" si="2"/>
        <v>37.300782528735631</v>
      </c>
      <c r="S25" s="8">
        <v>17</v>
      </c>
      <c r="T25" s="15">
        <f t="shared" si="3"/>
        <v>0.25411764705882356</v>
      </c>
      <c r="V25" s="8">
        <v>9</v>
      </c>
      <c r="W25" s="15">
        <f t="shared" si="11"/>
        <v>2.3866168196065107</v>
      </c>
      <c r="AB25" s="8">
        <v>17</v>
      </c>
      <c r="AC25" s="15">
        <f t="shared" si="4"/>
        <v>26.919242273180458</v>
      </c>
      <c r="AE25" s="8">
        <f t="shared" si="10"/>
        <v>13</v>
      </c>
      <c r="AF25" s="15">
        <f t="shared" si="9"/>
        <v>24.783138343384607</v>
      </c>
      <c r="AH25" s="8">
        <v>17</v>
      </c>
      <c r="AI25" s="15">
        <f t="shared" si="5"/>
        <v>2.2918305430588233</v>
      </c>
      <c r="AK25" s="8">
        <v>17</v>
      </c>
      <c r="AL25" s="15">
        <f t="shared" si="6"/>
        <v>5.5668846832941172</v>
      </c>
      <c r="AP25" s="8">
        <v>17</v>
      </c>
      <c r="AQ25" s="15">
        <f t="shared" si="8"/>
        <v>298.37734604998627</v>
      </c>
    </row>
    <row r="26" spans="5:43" x14ac:dyDescent="0.25">
      <c r="E26" s="11">
        <v>17</v>
      </c>
      <c r="F26" s="12">
        <f t="shared" si="7"/>
        <v>33.113959999999992</v>
      </c>
      <c r="I26" s="8">
        <v>19</v>
      </c>
      <c r="J26" s="15">
        <f t="shared" si="1"/>
        <v>74.373599999999996</v>
      </c>
      <c r="M26" s="8">
        <v>20</v>
      </c>
      <c r="N26" s="15">
        <f t="shared" si="0"/>
        <v>122.325</v>
      </c>
      <c r="P26" s="8">
        <v>19</v>
      </c>
      <c r="Q26" s="15">
        <f>$Q$5/P26</f>
        <v>35.337583448275858</v>
      </c>
      <c r="S26" s="8">
        <v>18</v>
      </c>
      <c r="T26" s="15">
        <f t="shared" si="3"/>
        <v>0.24000000000000002</v>
      </c>
      <c r="V26" s="8">
        <v>10</v>
      </c>
      <c r="W26" s="15">
        <f t="shared" si="11"/>
        <v>2.1479551376458597</v>
      </c>
      <c r="AB26" s="8">
        <v>18</v>
      </c>
      <c r="AC26" s="15">
        <f t="shared" si="4"/>
        <v>25.423728813559322</v>
      </c>
      <c r="AE26" s="8">
        <f t="shared" si="10"/>
        <v>14</v>
      </c>
      <c r="AF26" s="15">
        <f t="shared" si="9"/>
        <v>23.012914175999992</v>
      </c>
      <c r="AH26" s="8">
        <v>18</v>
      </c>
      <c r="AI26" s="15">
        <f t="shared" si="5"/>
        <v>2.1645066239999995</v>
      </c>
      <c r="AK26" s="8">
        <v>18</v>
      </c>
      <c r="AL26" s="15">
        <f t="shared" si="6"/>
        <v>5.2576133120000001</v>
      </c>
      <c r="AP26" s="8">
        <v>18</v>
      </c>
      <c r="AQ26" s="15">
        <f t="shared" si="8"/>
        <v>305.09241293609819</v>
      </c>
    </row>
    <row r="27" spans="5:43" x14ac:dyDescent="0.25">
      <c r="E27" s="11">
        <v>18</v>
      </c>
      <c r="F27" s="12">
        <f t="shared" si="7"/>
        <v>35.061839999999989</v>
      </c>
      <c r="I27" s="8">
        <v>20</v>
      </c>
      <c r="J27" s="15">
        <f t="shared" si="1"/>
        <v>78.287999999999997</v>
      </c>
      <c r="M27" s="8">
        <v>21</v>
      </c>
      <c r="N27" s="15">
        <f t="shared" si="0"/>
        <v>128.44125</v>
      </c>
      <c r="P27" s="8">
        <v>20</v>
      </c>
      <c r="Q27" s="15">
        <f t="shared" ref="Q27:Q47" si="12">$Q$5/P27</f>
        <v>33.57070427586207</v>
      </c>
      <c r="S27" s="8">
        <v>19</v>
      </c>
      <c r="T27" s="15">
        <f t="shared" si="3"/>
        <v>0.22736842105263158</v>
      </c>
      <c r="V27" s="8">
        <v>11</v>
      </c>
      <c r="W27" s="15">
        <f t="shared" si="11"/>
        <v>1.9526864887689632</v>
      </c>
      <c r="AB27" s="8">
        <v>19</v>
      </c>
      <c r="AC27" s="15">
        <f t="shared" si="4"/>
        <v>24.085637823371989</v>
      </c>
      <c r="AE27" s="8">
        <f t="shared" si="10"/>
        <v>15</v>
      </c>
      <c r="AF27" s="15">
        <f t="shared" si="9"/>
        <v>21.478719897599994</v>
      </c>
      <c r="AH27" s="8">
        <v>19</v>
      </c>
      <c r="AI27" s="15">
        <f t="shared" si="5"/>
        <v>2.0505852227368417</v>
      </c>
      <c r="AK27" s="8">
        <v>19</v>
      </c>
      <c r="AL27" s="15">
        <f t="shared" si="6"/>
        <v>4.9808968218947367</v>
      </c>
      <c r="AP27" s="8">
        <v>19</v>
      </c>
      <c r="AQ27" s="15">
        <f t="shared" si="8"/>
        <v>312.36152857104042</v>
      </c>
    </row>
    <row r="28" spans="5:43" x14ac:dyDescent="0.25">
      <c r="E28" s="11">
        <v>19</v>
      </c>
      <c r="F28" s="12">
        <f t="shared" si="7"/>
        <v>37.009719999999994</v>
      </c>
      <c r="I28" s="8">
        <v>21</v>
      </c>
      <c r="J28" s="15">
        <f t="shared" si="1"/>
        <v>82.202399999999997</v>
      </c>
      <c r="M28" s="8">
        <v>22</v>
      </c>
      <c r="N28" s="15">
        <f t="shared" si="0"/>
        <v>134.5575</v>
      </c>
      <c r="P28" s="8">
        <v>21</v>
      </c>
      <c r="Q28" s="15">
        <f t="shared" si="12"/>
        <v>31.972099310344827</v>
      </c>
      <c r="S28" s="8">
        <v>20</v>
      </c>
      <c r="T28" s="15">
        <f t="shared" si="3"/>
        <v>0.21600000000000003</v>
      </c>
      <c r="V28" s="8">
        <v>12</v>
      </c>
      <c r="W28" s="15">
        <f t="shared" si="11"/>
        <v>1.7899626147048828</v>
      </c>
      <c r="AB28" s="8">
        <v>20</v>
      </c>
      <c r="AC28" s="15">
        <f t="shared" si="4"/>
        <v>22.881355932203391</v>
      </c>
      <c r="AE28" s="8">
        <f>AE27+1</f>
        <v>16</v>
      </c>
      <c r="AF28" s="15">
        <f t="shared" si="9"/>
        <v>20.136299903999994</v>
      </c>
      <c r="AH28" s="8">
        <v>20</v>
      </c>
      <c r="AI28" s="15">
        <f t="shared" si="5"/>
        <v>1.9480559615999997</v>
      </c>
      <c r="AK28" s="8">
        <v>20</v>
      </c>
      <c r="AL28" s="15">
        <f t="shared" si="6"/>
        <v>4.7318519808000001</v>
      </c>
      <c r="AP28" s="8">
        <v>20</v>
      </c>
      <c r="AQ28" s="15">
        <f t="shared" si="8"/>
        <v>320.10158564248843</v>
      </c>
    </row>
    <row r="29" spans="5:43" x14ac:dyDescent="0.25">
      <c r="E29" s="11">
        <v>20</v>
      </c>
      <c r="F29" s="12">
        <f t="shared" si="7"/>
        <v>38.957599999999992</v>
      </c>
      <c r="I29" s="8">
        <v>22</v>
      </c>
      <c r="J29" s="15">
        <f t="shared" si="1"/>
        <v>86.116799999999998</v>
      </c>
      <c r="M29" s="8">
        <v>23</v>
      </c>
      <c r="N29" s="15">
        <f t="shared" si="0"/>
        <v>140.67375000000001</v>
      </c>
      <c r="P29" s="8">
        <v>22</v>
      </c>
      <c r="Q29" s="15">
        <f t="shared" si="12"/>
        <v>30.518822068965516</v>
      </c>
      <c r="S29" s="8">
        <v>21</v>
      </c>
      <c r="T29" s="15">
        <f t="shared" si="3"/>
        <v>0.20571428571428574</v>
      </c>
      <c r="V29" s="8">
        <v>13</v>
      </c>
      <c r="W29" s="15">
        <f t="shared" si="11"/>
        <v>1.6522731828045072</v>
      </c>
      <c r="AB29" s="8">
        <v>21</v>
      </c>
      <c r="AC29" s="15">
        <f t="shared" si="4"/>
        <v>21.791767554479421</v>
      </c>
      <c r="AE29" s="8">
        <f t="shared" si="10"/>
        <v>17</v>
      </c>
      <c r="AF29" s="15">
        <f t="shared" si="9"/>
        <v>18.951811674352935</v>
      </c>
      <c r="AH29" s="8">
        <v>21</v>
      </c>
      <c r="AI29" s="15">
        <f t="shared" si="5"/>
        <v>1.8552913919999998</v>
      </c>
      <c r="AK29" s="8">
        <v>21</v>
      </c>
      <c r="AL29" s="15">
        <f t="shared" si="6"/>
        <v>4.5065256959999997</v>
      </c>
      <c r="AP29" s="8">
        <v>21</v>
      </c>
      <c r="AQ29" s="15">
        <f t="shared" si="8"/>
        <v>328.2453068023699</v>
      </c>
    </row>
    <row r="30" spans="5:43" x14ac:dyDescent="0.25">
      <c r="E30" s="11">
        <v>21</v>
      </c>
      <c r="F30" s="12">
        <f t="shared" si="7"/>
        <v>40.90547999999999</v>
      </c>
      <c r="I30" s="8">
        <v>23</v>
      </c>
      <c r="J30" s="15">
        <f t="shared" si="1"/>
        <v>90.031199999999998</v>
      </c>
      <c r="M30" s="8">
        <v>24</v>
      </c>
      <c r="N30" s="15">
        <f t="shared" si="0"/>
        <v>146.79</v>
      </c>
      <c r="P30" s="8">
        <v>23</v>
      </c>
      <c r="Q30" s="15">
        <f t="shared" si="12"/>
        <v>29.19191676161919</v>
      </c>
      <c r="S30" s="8">
        <v>22</v>
      </c>
      <c r="T30" s="15">
        <f t="shared" si="3"/>
        <v>0.19636363636363638</v>
      </c>
      <c r="V30" s="8">
        <v>14</v>
      </c>
      <c r="W30" s="15">
        <f t="shared" si="11"/>
        <v>1.5342536697470426</v>
      </c>
      <c r="AB30" s="8">
        <v>22</v>
      </c>
      <c r="AC30" s="15">
        <f t="shared" si="4"/>
        <v>20.801232665639446</v>
      </c>
      <c r="AE30" s="8">
        <f t="shared" si="10"/>
        <v>18</v>
      </c>
      <c r="AF30" s="15">
        <f t="shared" si="9"/>
        <v>17.898933247999995</v>
      </c>
      <c r="AH30" s="8">
        <v>22</v>
      </c>
      <c r="AI30" s="15">
        <f t="shared" si="5"/>
        <v>1.7709599650909089</v>
      </c>
      <c r="AK30" s="8">
        <v>22</v>
      </c>
      <c r="AL30" s="15">
        <f t="shared" si="6"/>
        <v>4.3016836189090908</v>
      </c>
      <c r="AP30" s="8">
        <v>22</v>
      </c>
      <c r="AQ30" s="15">
        <f t="shared" si="8"/>
        <v>336.73764694771666</v>
      </c>
    </row>
    <row r="31" spans="5:43" x14ac:dyDescent="0.25">
      <c r="E31" s="11">
        <v>22</v>
      </c>
      <c r="F31" s="12">
        <f t="shared" si="7"/>
        <v>42.853359999999995</v>
      </c>
      <c r="I31" s="8">
        <v>24</v>
      </c>
      <c r="J31" s="15">
        <f t="shared" si="1"/>
        <v>93.945599999999999</v>
      </c>
      <c r="M31" s="8">
        <v>25</v>
      </c>
      <c r="N31" s="15">
        <f t="shared" si="0"/>
        <v>152.90625</v>
      </c>
      <c r="P31" s="8">
        <v>24</v>
      </c>
      <c r="Q31" s="15">
        <f t="shared" si="12"/>
        <v>27.975586896551722</v>
      </c>
      <c r="S31" s="8">
        <v>23</v>
      </c>
      <c r="T31" s="15">
        <f t="shared" si="3"/>
        <v>0.18782608695652175</v>
      </c>
      <c r="V31" s="8">
        <v>15</v>
      </c>
      <c r="W31" s="15">
        <f t="shared" si="11"/>
        <v>1.4319700917639062</v>
      </c>
      <c r="AB31" s="8">
        <v>23</v>
      </c>
      <c r="AC31" s="15">
        <f t="shared" si="4"/>
        <v>19.896831245394253</v>
      </c>
      <c r="AE31" s="8">
        <f t="shared" si="10"/>
        <v>19</v>
      </c>
      <c r="AF31" s="15">
        <f t="shared" si="9"/>
        <v>16.956884129684205</v>
      </c>
      <c r="AH31" s="8">
        <v>23</v>
      </c>
      <c r="AI31" s="15">
        <f t="shared" si="5"/>
        <v>1.6939617057391303</v>
      </c>
      <c r="AK31" s="8">
        <v>23</v>
      </c>
      <c r="AL31" s="15">
        <f t="shared" si="6"/>
        <v>4.1146538963478259</v>
      </c>
      <c r="AP31" s="8">
        <v>23</v>
      </c>
      <c r="AQ31" s="15">
        <f t="shared" si="8"/>
        <v>345.53313403694642</v>
      </c>
    </row>
    <row r="32" spans="5:43" x14ac:dyDescent="0.25">
      <c r="E32" s="11">
        <v>23</v>
      </c>
      <c r="F32" s="12">
        <f t="shared" si="7"/>
        <v>44.801239999999993</v>
      </c>
      <c r="I32" s="8">
        <v>25</v>
      </c>
      <c r="J32" s="15">
        <f t="shared" si="1"/>
        <v>97.86</v>
      </c>
      <c r="M32" s="8">
        <v>26</v>
      </c>
      <c r="N32" s="15">
        <f t="shared" si="0"/>
        <v>159.02250000000001</v>
      </c>
      <c r="P32" s="8">
        <v>25</v>
      </c>
      <c r="Q32" s="15">
        <f t="shared" si="12"/>
        <v>26.856563420689653</v>
      </c>
      <c r="S32" s="8">
        <v>24</v>
      </c>
      <c r="T32" s="15">
        <f t="shared" si="3"/>
        <v>0.18000000000000002</v>
      </c>
      <c r="V32" s="8">
        <v>16</v>
      </c>
      <c r="W32" s="15">
        <f t="shared" si="11"/>
        <v>1.3424719610286622</v>
      </c>
      <c r="AB32" s="8">
        <v>24</v>
      </c>
      <c r="AC32" s="15">
        <f t="shared" si="4"/>
        <v>19.067796610169491</v>
      </c>
      <c r="AE32" s="8">
        <f t="shared" si="10"/>
        <v>20</v>
      </c>
      <c r="AF32" s="15">
        <f t="shared" si="9"/>
        <v>16.109039923199994</v>
      </c>
      <c r="AH32" s="8">
        <v>24</v>
      </c>
      <c r="AI32" s="15">
        <f t="shared" si="5"/>
        <v>1.6233799679999998</v>
      </c>
      <c r="AK32" s="8">
        <v>24</v>
      </c>
      <c r="AL32" s="15">
        <f t="shared" si="6"/>
        <v>3.9432099839999997</v>
      </c>
      <c r="AP32" s="8">
        <v>24</v>
      </c>
      <c r="AQ32" s="15">
        <f t="shared" si="8"/>
        <v>354.59387470207361</v>
      </c>
    </row>
    <row r="33" spans="5:43" x14ac:dyDescent="0.25">
      <c r="E33" s="11">
        <v>24</v>
      </c>
      <c r="F33" s="12">
        <f t="shared" si="7"/>
        <v>46.749119999999991</v>
      </c>
      <c r="I33" s="8">
        <v>26</v>
      </c>
      <c r="J33" s="15">
        <f t="shared" si="1"/>
        <v>101.7744</v>
      </c>
      <c r="M33" s="8">
        <v>27</v>
      </c>
      <c r="N33" s="15">
        <f t="shared" si="0"/>
        <v>165.13874999999999</v>
      </c>
      <c r="P33" s="8">
        <v>26</v>
      </c>
      <c r="Q33" s="15">
        <f t="shared" si="12"/>
        <v>25.82361867374005</v>
      </c>
      <c r="S33" s="8">
        <v>25</v>
      </c>
      <c r="T33" s="15">
        <f t="shared" si="3"/>
        <v>0.17280000000000001</v>
      </c>
      <c r="V33" s="8">
        <v>17</v>
      </c>
      <c r="W33" s="15">
        <f t="shared" si="11"/>
        <v>1.2635030221446233</v>
      </c>
      <c r="AB33" s="8">
        <v>25</v>
      </c>
      <c r="AC33" s="15">
        <f t="shared" si="4"/>
        <v>18.305084745762713</v>
      </c>
      <c r="AE33" s="8">
        <f t="shared" si="10"/>
        <v>21</v>
      </c>
      <c r="AF33" s="15">
        <f t="shared" si="9"/>
        <v>15.341942783999995</v>
      </c>
      <c r="AH33" s="8">
        <v>25</v>
      </c>
      <c r="AI33" s="15">
        <f t="shared" si="5"/>
        <v>1.5584447692799999</v>
      </c>
      <c r="AK33" s="8">
        <v>25</v>
      </c>
      <c r="AL33" s="15">
        <f t="shared" si="6"/>
        <v>3.7854815846399998</v>
      </c>
      <c r="AP33" s="8">
        <v>25</v>
      </c>
      <c r="AQ33" s="15">
        <f t="shared" si="8"/>
        <v>363.88803851399075</v>
      </c>
    </row>
    <row r="34" spans="5:43" x14ac:dyDescent="0.25">
      <c r="E34" s="11">
        <v>25</v>
      </c>
      <c r="F34" s="12">
        <f t="shared" si="7"/>
        <v>48.696999999999989</v>
      </c>
      <c r="I34" s="8">
        <v>27</v>
      </c>
      <c r="J34" s="15">
        <f t="shared" si="1"/>
        <v>105.6888</v>
      </c>
      <c r="M34" s="8">
        <v>28</v>
      </c>
      <c r="N34" s="15">
        <f t="shared" si="0"/>
        <v>171.255</v>
      </c>
      <c r="P34" s="8">
        <v>27</v>
      </c>
      <c r="Q34" s="15">
        <f t="shared" si="12"/>
        <v>24.86718835249042</v>
      </c>
      <c r="S34" s="8">
        <v>26</v>
      </c>
      <c r="T34" s="15">
        <f t="shared" si="3"/>
        <v>0.16615384615384615</v>
      </c>
      <c r="V34" s="8">
        <v>18</v>
      </c>
      <c r="W34" s="15">
        <f t="shared" si="11"/>
        <v>1.1933084098032554</v>
      </c>
      <c r="AB34" s="8">
        <v>26</v>
      </c>
      <c r="AC34" s="15">
        <f t="shared" si="4"/>
        <v>17.60104302477184</v>
      </c>
      <c r="AE34" s="8">
        <f t="shared" si="10"/>
        <v>22</v>
      </c>
      <c r="AF34" s="15">
        <f t="shared" si="9"/>
        <v>14.644581748363633</v>
      </c>
      <c r="AH34" s="8">
        <v>26</v>
      </c>
      <c r="AI34" s="15">
        <f t="shared" si="5"/>
        <v>1.4985045858461536</v>
      </c>
      <c r="AK34" s="8">
        <v>26</v>
      </c>
      <c r="AL34" s="15">
        <f t="shared" si="6"/>
        <v>3.639886139076923</v>
      </c>
      <c r="AP34" s="8">
        <v>26</v>
      </c>
      <c r="AQ34" s="15">
        <f t="shared" si="8"/>
        <v>373.38869203268337</v>
      </c>
    </row>
    <row r="35" spans="5:43" x14ac:dyDescent="0.25">
      <c r="E35" s="11">
        <v>26</v>
      </c>
      <c r="F35" s="12">
        <f t="shared" si="7"/>
        <v>50.644879999999986</v>
      </c>
      <c r="I35" s="8">
        <v>28</v>
      </c>
      <c r="J35" s="15">
        <f t="shared" si="1"/>
        <v>109.6032</v>
      </c>
      <c r="M35" s="8">
        <v>29</v>
      </c>
      <c r="N35" s="15">
        <f t="shared" si="0"/>
        <v>177.37125</v>
      </c>
      <c r="P35" s="8">
        <v>28</v>
      </c>
      <c r="Q35" s="15">
        <f t="shared" si="12"/>
        <v>23.97907448275862</v>
      </c>
      <c r="S35" s="8">
        <v>27</v>
      </c>
      <c r="T35" s="15">
        <f t="shared" si="3"/>
        <v>0.16</v>
      </c>
      <c r="V35" s="8">
        <v>19</v>
      </c>
      <c r="W35" s="15">
        <f>$W$14/V35</f>
        <v>1.1305027040241367</v>
      </c>
      <c r="AB35" s="8">
        <v>27</v>
      </c>
      <c r="AC35" s="15">
        <f t="shared" si="4"/>
        <v>16.949152542372882</v>
      </c>
      <c r="AE35" s="8">
        <f t="shared" si="10"/>
        <v>23</v>
      </c>
      <c r="AF35" s="15">
        <f t="shared" si="9"/>
        <v>14.007860802782604</v>
      </c>
      <c r="AH35" s="8">
        <v>27</v>
      </c>
      <c r="AI35" s="15">
        <f t="shared" si="5"/>
        <v>1.4430044159999997</v>
      </c>
      <c r="AK35" s="8">
        <v>27</v>
      </c>
      <c r="AL35" s="15">
        <f t="shared" si="6"/>
        <v>3.505075541333333</v>
      </c>
      <c r="AP35" s="8">
        <v>27</v>
      </c>
      <c r="AQ35" s="15">
        <f t="shared" si="8"/>
        <v>383.07289195739878</v>
      </c>
    </row>
    <row r="36" spans="5:43" x14ac:dyDescent="0.25">
      <c r="E36" s="11">
        <v>27</v>
      </c>
      <c r="F36" s="12">
        <f t="shared" si="7"/>
        <v>52.592759999999991</v>
      </c>
      <c r="I36" s="8">
        <v>29</v>
      </c>
      <c r="J36" s="15">
        <f t="shared" si="1"/>
        <v>113.5176</v>
      </c>
      <c r="M36" s="8">
        <v>30</v>
      </c>
      <c r="N36" s="15">
        <f t="shared" si="0"/>
        <v>183.48750000000001</v>
      </c>
      <c r="P36" s="8">
        <v>29</v>
      </c>
      <c r="Q36" s="15">
        <f t="shared" si="12"/>
        <v>23.152209845422114</v>
      </c>
      <c r="S36" s="8">
        <v>28</v>
      </c>
      <c r="T36" s="15">
        <f t="shared" si="3"/>
        <v>0.1542857142857143</v>
      </c>
      <c r="V36" s="8">
        <v>20</v>
      </c>
      <c r="W36" s="15">
        <f t="shared" ref="W36:W56" si="13">$W$14/V36</f>
        <v>1.0739775688229298</v>
      </c>
      <c r="AB36" s="8">
        <v>28</v>
      </c>
      <c r="AC36" s="15">
        <f t="shared" si="4"/>
        <v>16.343825665859566</v>
      </c>
      <c r="AE36" s="8">
        <f t="shared" si="10"/>
        <v>24</v>
      </c>
      <c r="AF36" s="15">
        <f t="shared" si="9"/>
        <v>13.424199935999996</v>
      </c>
      <c r="AH36" s="8">
        <v>28</v>
      </c>
      <c r="AI36" s="15">
        <f t="shared" si="5"/>
        <v>1.3914685439999999</v>
      </c>
      <c r="AK36" s="8">
        <v>28</v>
      </c>
      <c r="AL36" s="15">
        <f t="shared" si="6"/>
        <v>3.379894272</v>
      </c>
      <c r="AP36" s="8">
        <v>28</v>
      </c>
      <c r="AQ36" s="15">
        <f t="shared" si="8"/>
        <v>392.92097260177741</v>
      </c>
    </row>
    <row r="37" spans="5:43" x14ac:dyDescent="0.25">
      <c r="E37" s="11">
        <v>28</v>
      </c>
      <c r="F37" s="12">
        <f t="shared" si="7"/>
        <v>54.540639999999989</v>
      </c>
      <c r="I37" s="8">
        <v>30</v>
      </c>
      <c r="J37" s="15">
        <f t="shared" si="1"/>
        <v>117.432</v>
      </c>
      <c r="M37" s="8">
        <v>31</v>
      </c>
      <c r="N37" s="15">
        <f t="shared" si="0"/>
        <v>189.60374999999999</v>
      </c>
      <c r="P37" s="8">
        <v>30</v>
      </c>
      <c r="Q37" s="15">
        <f t="shared" si="12"/>
        <v>22.380469517241377</v>
      </c>
      <c r="S37" s="8">
        <v>29</v>
      </c>
      <c r="T37" s="15">
        <f t="shared" si="3"/>
        <v>0.14896551724137932</v>
      </c>
      <c r="V37" s="8">
        <v>21</v>
      </c>
      <c r="W37" s="15">
        <f t="shared" si="13"/>
        <v>1.0228357798313616</v>
      </c>
      <c r="AB37" s="8">
        <v>29</v>
      </c>
      <c r="AC37" s="15">
        <f t="shared" si="4"/>
        <v>15.780245470485097</v>
      </c>
      <c r="AE37" s="8">
        <f t="shared" si="10"/>
        <v>25</v>
      </c>
      <c r="AF37" s="15">
        <f t="shared" si="9"/>
        <v>12.887231938559996</v>
      </c>
      <c r="AH37" s="8">
        <v>29</v>
      </c>
      <c r="AI37" s="15">
        <f t="shared" si="5"/>
        <v>1.3434868700689653</v>
      </c>
      <c r="AK37" s="8">
        <v>29</v>
      </c>
      <c r="AL37" s="15">
        <f t="shared" si="6"/>
        <v>3.2633461936551722</v>
      </c>
      <c r="AP37" s="8">
        <v>29</v>
      </c>
      <c r="AQ37" s="15">
        <f t="shared" si="8"/>
        <v>402.91598078792305</v>
      </c>
    </row>
    <row r="38" spans="5:43" x14ac:dyDescent="0.25">
      <c r="E38" s="11">
        <v>29</v>
      </c>
      <c r="F38" s="12">
        <f t="shared" si="7"/>
        <v>56.488519999999987</v>
      </c>
      <c r="I38" s="8">
        <v>31</v>
      </c>
      <c r="J38" s="15">
        <f t="shared" si="1"/>
        <v>121.3464</v>
      </c>
      <c r="M38" s="8">
        <v>32</v>
      </c>
      <c r="N38" s="15">
        <f t="shared" si="0"/>
        <v>195.72</v>
      </c>
      <c r="P38" s="8">
        <v>31</v>
      </c>
      <c r="Q38" s="15">
        <f t="shared" si="12"/>
        <v>21.658518887652946</v>
      </c>
      <c r="S38" s="8">
        <v>30</v>
      </c>
      <c r="T38" s="15">
        <f t="shared" si="3"/>
        <v>0.14400000000000002</v>
      </c>
      <c r="V38" s="8">
        <v>22</v>
      </c>
      <c r="W38" s="15">
        <f t="shared" si="13"/>
        <v>0.97634324438448161</v>
      </c>
      <c r="AB38" s="8">
        <v>30</v>
      </c>
      <c r="AC38" s="15">
        <f t="shared" si="4"/>
        <v>15.254237288135593</v>
      </c>
      <c r="AE38" s="8">
        <f t="shared" si="10"/>
        <v>26</v>
      </c>
      <c r="AF38" s="15">
        <f t="shared" si="9"/>
        <v>12.391569171692304</v>
      </c>
      <c r="AH38" s="8">
        <v>30</v>
      </c>
      <c r="AI38" s="15">
        <f t="shared" si="5"/>
        <v>1.2987039743999997</v>
      </c>
      <c r="AK38" s="8">
        <v>30</v>
      </c>
      <c r="AL38" s="15">
        <f t="shared" si="6"/>
        <v>3.1545679871999996</v>
      </c>
      <c r="AP38" s="8">
        <v>30</v>
      </c>
      <c r="AQ38" s="15">
        <f t="shared" si="8"/>
        <v>413.04322376165885</v>
      </c>
    </row>
    <row r="39" spans="5:43" x14ac:dyDescent="0.25">
      <c r="E39" s="11">
        <v>30</v>
      </c>
      <c r="F39" s="12">
        <f t="shared" si="7"/>
        <v>58.436399999999992</v>
      </c>
      <c r="I39" s="8">
        <v>32</v>
      </c>
      <c r="J39" s="15">
        <f t="shared" si="1"/>
        <v>125.2608</v>
      </c>
      <c r="M39" s="8">
        <v>33</v>
      </c>
      <c r="N39" s="15">
        <f t="shared" si="0"/>
        <v>201.83625000000001</v>
      </c>
      <c r="P39" s="8">
        <v>32</v>
      </c>
      <c r="Q39" s="15">
        <f t="shared" si="12"/>
        <v>20.981690172413792</v>
      </c>
      <c r="S39" s="8">
        <v>31</v>
      </c>
      <c r="T39" s="15">
        <f t="shared" si="3"/>
        <v>0.13935483870967744</v>
      </c>
      <c r="V39" s="8">
        <v>23</v>
      </c>
      <c r="W39" s="15">
        <f t="shared" si="13"/>
        <v>0.93389353810689546</v>
      </c>
      <c r="AB39" s="8">
        <v>31</v>
      </c>
      <c r="AC39" s="15">
        <f t="shared" si="4"/>
        <v>14.762165117550575</v>
      </c>
      <c r="AE39" s="8">
        <f t="shared" si="10"/>
        <v>27</v>
      </c>
      <c r="AF39" s="15">
        <f t="shared" si="9"/>
        <v>11.93262216533333</v>
      </c>
      <c r="AH39" s="8">
        <v>31</v>
      </c>
      <c r="AI39" s="15">
        <f t="shared" si="5"/>
        <v>1.2568102978064515</v>
      </c>
      <c r="AK39" s="8">
        <v>31</v>
      </c>
      <c r="AL39" s="15">
        <f t="shared" si="6"/>
        <v>3.0528077295483871</v>
      </c>
      <c r="AP39" s="8">
        <v>31</v>
      </c>
      <c r="AQ39" s="15">
        <f t="shared" si="8"/>
        <v>423.28990460805699</v>
      </c>
    </row>
    <row r="40" spans="5:43" x14ac:dyDescent="0.25">
      <c r="E40" s="11">
        <v>31</v>
      </c>
      <c r="F40" s="12">
        <f t="shared" si="7"/>
        <v>60.38427999999999</v>
      </c>
      <c r="I40" s="8">
        <v>33</v>
      </c>
      <c r="J40" s="15">
        <f t="shared" si="1"/>
        <v>129.17519999999999</v>
      </c>
      <c r="M40" s="8">
        <v>34</v>
      </c>
      <c r="N40" s="15">
        <f t="shared" si="0"/>
        <v>207.95249999999999</v>
      </c>
      <c r="P40" s="8">
        <v>33</v>
      </c>
      <c r="Q40" s="15">
        <f t="shared" si="12"/>
        <v>20.345881379310345</v>
      </c>
      <c r="S40" s="8">
        <v>32</v>
      </c>
      <c r="T40" s="15">
        <f t="shared" si="3"/>
        <v>0.13500000000000001</v>
      </c>
      <c r="V40" s="8">
        <v>24</v>
      </c>
      <c r="W40" s="15">
        <f t="shared" si="13"/>
        <v>0.89498130735244141</v>
      </c>
      <c r="AB40" s="8">
        <v>32</v>
      </c>
      <c r="AC40" s="15">
        <f t="shared" si="4"/>
        <v>14.300847457627119</v>
      </c>
      <c r="AE40" s="8">
        <f t="shared" si="10"/>
        <v>28</v>
      </c>
      <c r="AF40" s="15">
        <f t="shared" si="9"/>
        <v>11.506457087999996</v>
      </c>
      <c r="AH40" s="8">
        <v>32</v>
      </c>
      <c r="AI40" s="15">
        <f t="shared" si="5"/>
        <v>1.2175349759999998</v>
      </c>
      <c r="AK40" s="8">
        <v>32</v>
      </c>
      <c r="AL40" s="15">
        <f t="shared" si="6"/>
        <v>2.9574074879999999</v>
      </c>
      <c r="AP40" s="8">
        <v>32</v>
      </c>
      <c r="AQ40" s="15">
        <f t="shared" si="8"/>
        <v>433.64482602655522</v>
      </c>
    </row>
    <row r="41" spans="5:43" x14ac:dyDescent="0.25">
      <c r="E41" s="11">
        <v>32</v>
      </c>
      <c r="F41" s="12">
        <f t="shared" si="7"/>
        <v>62.332159999999988</v>
      </c>
      <c r="I41" s="8">
        <v>34</v>
      </c>
      <c r="J41" s="15">
        <f t="shared" si="1"/>
        <v>133.08959999999999</v>
      </c>
      <c r="M41" s="8">
        <v>35</v>
      </c>
      <c r="N41" s="15">
        <f t="shared" si="0"/>
        <v>214.06874999999999</v>
      </c>
      <c r="P41" s="8">
        <v>34</v>
      </c>
      <c r="Q41" s="15">
        <f t="shared" si="12"/>
        <v>19.747473103448275</v>
      </c>
      <c r="S41" s="8">
        <v>33</v>
      </c>
      <c r="T41" s="15">
        <f t="shared" si="3"/>
        <v>0.13090909090909092</v>
      </c>
      <c r="V41" s="8">
        <v>25</v>
      </c>
      <c r="W41" s="15">
        <f t="shared" si="13"/>
        <v>0.85918205505834377</v>
      </c>
      <c r="AB41" s="8">
        <v>33</v>
      </c>
      <c r="AC41" s="15">
        <f t="shared" si="4"/>
        <v>13.867488443759632</v>
      </c>
      <c r="AE41" s="8">
        <f t="shared" si="10"/>
        <v>29</v>
      </c>
      <c r="AF41" s="15">
        <f t="shared" si="9"/>
        <v>11.109682705655169</v>
      </c>
      <c r="AH41" s="8">
        <v>33</v>
      </c>
      <c r="AI41" s="15">
        <f t="shared" si="5"/>
        <v>1.1806399767272726</v>
      </c>
      <c r="AK41" s="8">
        <v>33</v>
      </c>
      <c r="AL41" s="15">
        <f t="shared" si="6"/>
        <v>2.8677890792727272</v>
      </c>
      <c r="AP41" s="8">
        <v>33</v>
      </c>
      <c r="AQ41" s="15">
        <f t="shared" si="8"/>
        <v>444.09814796514439</v>
      </c>
    </row>
    <row r="42" spans="5:43" x14ac:dyDescent="0.25">
      <c r="E42" s="11">
        <v>33</v>
      </c>
      <c r="F42" s="12">
        <f t="shared" si="7"/>
        <v>64.280039999999985</v>
      </c>
      <c r="I42" s="8">
        <v>35</v>
      </c>
      <c r="J42" s="15">
        <f t="shared" si="1"/>
        <v>137.00399999999999</v>
      </c>
      <c r="M42" s="8">
        <v>36</v>
      </c>
      <c r="N42" s="15">
        <f t="shared" si="0"/>
        <v>220.185</v>
      </c>
      <c r="P42" s="8">
        <v>35</v>
      </c>
      <c r="Q42" s="15">
        <f t="shared" si="12"/>
        <v>19.183259586206894</v>
      </c>
      <c r="S42" s="8">
        <v>34</v>
      </c>
      <c r="T42" s="15">
        <f t="shared" si="3"/>
        <v>0.12705882352941178</v>
      </c>
      <c r="V42" s="8">
        <v>26</v>
      </c>
      <c r="W42" s="15">
        <f t="shared" si="13"/>
        <v>0.8261365914022536</v>
      </c>
      <c r="AB42" s="8">
        <v>34</v>
      </c>
      <c r="AC42" s="15">
        <f t="shared" si="4"/>
        <v>13.459621136590229</v>
      </c>
      <c r="AE42" s="8">
        <f t="shared" si="10"/>
        <v>30</v>
      </c>
      <c r="AF42" s="15">
        <f t="shared" si="9"/>
        <v>10.739359948799997</v>
      </c>
      <c r="AH42" s="8">
        <v>34</v>
      </c>
      <c r="AI42" s="15">
        <f t="shared" si="5"/>
        <v>1.1459152715294116</v>
      </c>
      <c r="AK42" s="8">
        <v>34</v>
      </c>
      <c r="AL42" s="15">
        <f t="shared" si="6"/>
        <v>2.7834423416470586</v>
      </c>
      <c r="AP42" s="8">
        <v>34</v>
      </c>
      <c r="AQ42" s="15">
        <f t="shared" si="8"/>
        <v>454.64118802499308</v>
      </c>
    </row>
    <row r="43" spans="5:43" x14ac:dyDescent="0.25">
      <c r="E43" s="11">
        <v>34</v>
      </c>
      <c r="F43" s="12">
        <f t="shared" si="7"/>
        <v>66.227919999999983</v>
      </c>
      <c r="I43" s="8">
        <v>36</v>
      </c>
      <c r="J43" s="15">
        <f t="shared" si="1"/>
        <v>140.91839999999999</v>
      </c>
      <c r="M43" s="8">
        <v>37</v>
      </c>
      <c r="N43" s="15">
        <f t="shared" si="0"/>
        <v>226.30125000000001</v>
      </c>
      <c r="P43" s="8">
        <v>36</v>
      </c>
      <c r="Q43" s="15">
        <f t="shared" si="12"/>
        <v>18.650391264367816</v>
      </c>
      <c r="S43" s="8">
        <v>35</v>
      </c>
      <c r="T43" s="15">
        <f t="shared" si="3"/>
        <v>0.12342857142857144</v>
      </c>
      <c r="V43" s="8">
        <v>27</v>
      </c>
      <c r="W43" s="15">
        <f t="shared" si="13"/>
        <v>0.79553893986883684</v>
      </c>
      <c r="AB43" s="8">
        <v>35</v>
      </c>
      <c r="AC43" s="15">
        <f t="shared" si="4"/>
        <v>13.075060532687653</v>
      </c>
      <c r="AE43" s="8">
        <f t="shared" si="10"/>
        <v>31</v>
      </c>
      <c r="AF43" s="15">
        <f t="shared" si="9"/>
        <v>10.392928982709675</v>
      </c>
      <c r="AH43" s="8">
        <v>35</v>
      </c>
      <c r="AI43" s="15">
        <f t="shared" si="5"/>
        <v>1.1131748351999999</v>
      </c>
      <c r="AK43" s="8">
        <v>35</v>
      </c>
      <c r="AL43" s="15">
        <f t="shared" si="6"/>
        <v>2.7039154175999998</v>
      </c>
      <c r="AP43" s="8">
        <v>35</v>
      </c>
      <c r="AQ43" s="15">
        <f t="shared" si="8"/>
        <v>465.26625608142189</v>
      </c>
    </row>
    <row r="44" spans="5:43" x14ac:dyDescent="0.25">
      <c r="E44" s="11">
        <v>35</v>
      </c>
      <c r="F44" s="12">
        <f t="shared" si="7"/>
        <v>68.175799999999981</v>
      </c>
      <c r="I44" s="8">
        <v>37</v>
      </c>
      <c r="J44" s="15">
        <f t="shared" si="1"/>
        <v>144.83279999999999</v>
      </c>
      <c r="M44" s="8">
        <v>38</v>
      </c>
      <c r="N44" s="15">
        <f t="shared" si="0"/>
        <v>232.41749999999999</v>
      </c>
      <c r="P44" s="8">
        <v>37</v>
      </c>
      <c r="Q44" s="15">
        <f t="shared" si="12"/>
        <v>18.146326635601117</v>
      </c>
      <c r="S44" s="8">
        <v>36</v>
      </c>
      <c r="T44" s="15">
        <f t="shared" si="3"/>
        <v>0.12000000000000001</v>
      </c>
      <c r="V44" s="8">
        <v>28</v>
      </c>
      <c r="W44" s="15">
        <f t="shared" si="13"/>
        <v>0.76712683487352129</v>
      </c>
      <c r="AB44" s="8">
        <v>36</v>
      </c>
      <c r="AC44" s="15">
        <f t="shared" si="4"/>
        <v>12.711864406779661</v>
      </c>
      <c r="AE44" s="8">
        <f t="shared" si="10"/>
        <v>32</v>
      </c>
      <c r="AF44" s="15">
        <f t="shared" si="9"/>
        <v>10.068149951999997</v>
      </c>
      <c r="AH44" s="8">
        <v>36</v>
      </c>
      <c r="AI44" s="15">
        <f t="shared" si="5"/>
        <v>1.0822533119999997</v>
      </c>
      <c r="AK44" s="8">
        <v>36</v>
      </c>
      <c r="AL44" s="15">
        <f t="shared" si="6"/>
        <v>2.6288066560000001</v>
      </c>
      <c r="AP44" s="8">
        <v>36</v>
      </c>
      <c r="AQ44" s="15">
        <f t="shared" si="8"/>
        <v>475.96651646804918</v>
      </c>
    </row>
    <row r="45" spans="5:43" x14ac:dyDescent="0.25">
      <c r="E45" s="11">
        <v>36</v>
      </c>
      <c r="F45" s="12">
        <f t="shared" si="7"/>
        <v>70.123679999999979</v>
      </c>
      <c r="I45" s="8">
        <v>38</v>
      </c>
      <c r="J45" s="15">
        <f t="shared" si="1"/>
        <v>148.74719999999999</v>
      </c>
      <c r="M45" s="8">
        <v>39</v>
      </c>
      <c r="N45" s="15">
        <f t="shared" si="0"/>
        <v>238.53375</v>
      </c>
      <c r="P45" s="8">
        <v>38</v>
      </c>
      <c r="Q45" s="15">
        <f t="shared" si="12"/>
        <v>17.668791724137929</v>
      </c>
      <c r="S45" s="8">
        <v>37</v>
      </c>
      <c r="T45" s="15">
        <f t="shared" si="3"/>
        <v>0.11675675675675676</v>
      </c>
      <c r="V45" s="8">
        <v>29</v>
      </c>
      <c r="W45" s="15">
        <f t="shared" si="13"/>
        <v>0.74067418539512397</v>
      </c>
      <c r="AB45" s="8">
        <v>37</v>
      </c>
      <c r="AC45" s="15">
        <f t="shared" si="4"/>
        <v>12.368300503893725</v>
      </c>
      <c r="AE45" s="8">
        <f t="shared" si="10"/>
        <v>33</v>
      </c>
      <c r="AF45" s="15">
        <f t="shared" si="9"/>
        <v>9.7630544989090886</v>
      </c>
      <c r="AH45" s="8">
        <v>37</v>
      </c>
      <c r="AI45" s="15">
        <f t="shared" si="5"/>
        <v>1.0530032224864863</v>
      </c>
      <c r="AK45" s="8">
        <v>37</v>
      </c>
      <c r="AL45" s="15">
        <f t="shared" si="6"/>
        <v>2.5577578274594592</v>
      </c>
      <c r="AP45" s="8">
        <v>37</v>
      </c>
      <c r="AQ45" s="15">
        <f t="shared" si="8"/>
        <v>486.73587250945315</v>
      </c>
    </row>
    <row r="46" spans="5:43" x14ac:dyDescent="0.25">
      <c r="E46" s="11">
        <v>37</v>
      </c>
      <c r="F46" s="12">
        <f t="shared" si="7"/>
        <v>72.071559999999991</v>
      </c>
      <c r="I46" s="8">
        <v>39</v>
      </c>
      <c r="J46" s="15">
        <f t="shared" si="1"/>
        <v>152.66159999999999</v>
      </c>
      <c r="M46" s="8">
        <v>40</v>
      </c>
      <c r="N46" s="15">
        <f t="shared" si="0"/>
        <v>244.65</v>
      </c>
      <c r="P46" s="8">
        <v>39</v>
      </c>
      <c r="Q46" s="15">
        <f t="shared" si="12"/>
        <v>17.215745782493368</v>
      </c>
      <c r="S46" s="8">
        <v>38</v>
      </c>
      <c r="T46" s="15">
        <f t="shared" si="3"/>
        <v>0.11368421052631579</v>
      </c>
      <c r="V46" s="8">
        <v>30</v>
      </c>
      <c r="W46" s="15">
        <f t="shared" si="13"/>
        <v>0.71598504588195311</v>
      </c>
      <c r="AB46" s="8">
        <v>38</v>
      </c>
      <c r="AC46" s="15">
        <f t="shared" si="4"/>
        <v>12.042818911685995</v>
      </c>
      <c r="AE46" s="8">
        <f t="shared" si="10"/>
        <v>34</v>
      </c>
      <c r="AF46" s="15">
        <f t="shared" si="9"/>
        <v>9.4759058371764677</v>
      </c>
      <c r="AH46" s="8">
        <v>38</v>
      </c>
      <c r="AI46" s="15">
        <f t="shared" si="5"/>
        <v>1.0252926113684209</v>
      </c>
      <c r="AK46" s="8">
        <v>38</v>
      </c>
      <c r="AL46" s="15">
        <f t="shared" si="6"/>
        <v>2.4904484109473684</v>
      </c>
      <c r="AP46" s="8">
        <v>38</v>
      </c>
      <c r="AQ46" s="15">
        <f t="shared" si="8"/>
        <v>497.56886928552012</v>
      </c>
    </row>
    <row r="47" spans="5:43" x14ac:dyDescent="0.25">
      <c r="E47" s="11">
        <v>38</v>
      </c>
      <c r="F47" s="12">
        <f t="shared" si="7"/>
        <v>74.019439999999989</v>
      </c>
      <c r="I47" s="8">
        <v>40</v>
      </c>
      <c r="J47" s="15">
        <f t="shared" si="1"/>
        <v>156.57599999999999</v>
      </c>
      <c r="P47" s="8">
        <v>40</v>
      </c>
      <c r="Q47" s="15">
        <f t="shared" si="12"/>
        <v>16.785352137931035</v>
      </c>
      <c r="S47" s="8">
        <v>39</v>
      </c>
      <c r="T47" s="15">
        <f t="shared" si="3"/>
        <v>0.11076923076923077</v>
      </c>
      <c r="V47" s="8">
        <v>31</v>
      </c>
      <c r="W47" s="15">
        <f t="shared" si="13"/>
        <v>0.6928887540793095</v>
      </c>
      <c r="AB47" s="8">
        <v>39</v>
      </c>
      <c r="AC47" s="15">
        <f t="shared" si="4"/>
        <v>11.734028683181226</v>
      </c>
      <c r="AE47" s="8">
        <f t="shared" si="10"/>
        <v>35</v>
      </c>
      <c r="AF47" s="15">
        <f t="shared" si="9"/>
        <v>9.2051656703999978</v>
      </c>
      <c r="AH47" s="8">
        <v>39</v>
      </c>
      <c r="AI47" s="15">
        <f t="shared" si="5"/>
        <v>0.9990030572307691</v>
      </c>
      <c r="AK47" s="8">
        <v>39</v>
      </c>
      <c r="AL47" s="15">
        <f t="shared" si="6"/>
        <v>2.4265907593846152</v>
      </c>
      <c r="AP47" s="8">
        <v>39</v>
      </c>
      <c r="AQ47" s="15">
        <f t="shared" si="8"/>
        <v>508.46061135512218</v>
      </c>
    </row>
    <row r="48" spans="5:43" x14ac:dyDescent="0.25">
      <c r="E48" s="11">
        <v>39</v>
      </c>
      <c r="F48" s="12">
        <f t="shared" si="7"/>
        <v>75.967319999999987</v>
      </c>
      <c r="S48" s="8">
        <v>40</v>
      </c>
      <c r="T48" s="15">
        <f t="shared" si="3"/>
        <v>0.10800000000000001</v>
      </c>
      <c r="V48" s="8">
        <v>32</v>
      </c>
      <c r="W48" s="15">
        <f t="shared" si="13"/>
        <v>0.67123598051433109</v>
      </c>
      <c r="AB48" s="8">
        <v>40</v>
      </c>
      <c r="AC48" s="15">
        <f t="shared" si="4"/>
        <v>11.440677966101696</v>
      </c>
      <c r="AE48" s="8">
        <f t="shared" si="10"/>
        <v>36</v>
      </c>
      <c r="AF48" s="15">
        <f t="shared" si="9"/>
        <v>8.9494666239999976</v>
      </c>
      <c r="AH48" s="8">
        <v>40</v>
      </c>
      <c r="AI48" s="15">
        <f t="shared" si="5"/>
        <v>0.97402798079999986</v>
      </c>
      <c r="AK48" s="8">
        <v>40</v>
      </c>
      <c r="AL48" s="15">
        <f t="shared" si="6"/>
        <v>2.3659259904000001</v>
      </c>
      <c r="AP48" s="8">
        <v>40</v>
      </c>
      <c r="AQ48" s="15">
        <f t="shared" si="8"/>
        <v>519.40669282124418</v>
      </c>
    </row>
    <row r="49" spans="5:32" x14ac:dyDescent="0.25">
      <c r="E49" s="11">
        <v>40</v>
      </c>
      <c r="F49" s="12">
        <f t="shared" si="7"/>
        <v>77.915199999999984</v>
      </c>
      <c r="V49" s="8">
        <v>33</v>
      </c>
      <c r="W49" s="15">
        <f t="shared" si="13"/>
        <v>0.65089549625632104</v>
      </c>
      <c r="AE49" s="8">
        <f t="shared" si="10"/>
        <v>37</v>
      </c>
      <c r="AF49" s="15">
        <f t="shared" si="9"/>
        <v>8.707589147675673</v>
      </c>
    </row>
    <row r="50" spans="5:32" x14ac:dyDescent="0.25">
      <c r="V50" s="8">
        <v>34</v>
      </c>
      <c r="W50" s="15">
        <f t="shared" si="13"/>
        <v>0.63175151107231164</v>
      </c>
      <c r="AE50" s="8">
        <f t="shared" si="10"/>
        <v>38</v>
      </c>
      <c r="AF50" s="15">
        <f t="shared" si="9"/>
        <v>8.4784420648421026</v>
      </c>
    </row>
    <row r="51" spans="5:32" x14ac:dyDescent="0.25">
      <c r="V51" s="8">
        <v>35</v>
      </c>
      <c r="W51" s="15">
        <f t="shared" si="13"/>
        <v>0.61370146789881697</v>
      </c>
      <c r="AE51" s="8">
        <f t="shared" si="10"/>
        <v>39</v>
      </c>
      <c r="AF51" s="15">
        <f t="shared" si="9"/>
        <v>8.2610461144615357</v>
      </c>
    </row>
    <row r="52" spans="5:32" x14ac:dyDescent="0.25">
      <c r="V52" s="8">
        <v>36</v>
      </c>
      <c r="W52" s="15">
        <f t="shared" si="13"/>
        <v>0.59665420490162768</v>
      </c>
      <c r="AE52" s="8">
        <f t="shared" si="10"/>
        <v>40</v>
      </c>
      <c r="AF52" s="15">
        <f t="shared" si="9"/>
        <v>8.0545199615999969</v>
      </c>
    </row>
    <row r="53" spans="5:32" x14ac:dyDescent="0.25">
      <c r="V53" s="8">
        <v>37</v>
      </c>
      <c r="W53" s="15">
        <f t="shared" si="13"/>
        <v>0.58052841557996204</v>
      </c>
    </row>
    <row r="54" spans="5:32" x14ac:dyDescent="0.25">
      <c r="V54" s="8">
        <v>38</v>
      </c>
      <c r="W54" s="15">
        <f t="shared" si="13"/>
        <v>0.56525135201206833</v>
      </c>
    </row>
    <row r="55" spans="5:32" x14ac:dyDescent="0.25">
      <c r="V55" s="8">
        <v>39</v>
      </c>
      <c r="W55" s="15">
        <f t="shared" si="13"/>
        <v>0.55075772760150243</v>
      </c>
    </row>
    <row r="56" spans="5:32" x14ac:dyDescent="0.25">
      <c r="V56" s="8">
        <v>40</v>
      </c>
      <c r="W56" s="15">
        <f t="shared" si="13"/>
        <v>0.53698878441146491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5B1D4-E212-4EE6-9AE5-F709F8C184B1}">
  <sheetPr codeName="Лист8"/>
  <dimension ref="A1:AZ56"/>
  <sheetViews>
    <sheetView workbookViewId="0">
      <selection activeCell="L16" sqref="L16"/>
    </sheetView>
  </sheetViews>
  <sheetFormatPr defaultRowHeight="15" x14ac:dyDescent="0.25"/>
  <cols>
    <col min="5" max="5" width="11.85546875" customWidth="1"/>
    <col min="6" max="6" width="13.5703125" customWidth="1"/>
    <col min="9" max="9" width="12" customWidth="1"/>
    <col min="10" max="10" width="16.140625" customWidth="1"/>
    <col min="13" max="13" width="13.140625" customWidth="1"/>
    <col min="14" max="14" width="16.42578125" customWidth="1"/>
    <col min="16" max="16" width="15.28515625" customWidth="1"/>
    <col min="17" max="17" width="14.42578125" customWidth="1"/>
    <col min="19" max="19" width="12.7109375" customWidth="1"/>
    <col min="20" max="20" width="14" customWidth="1"/>
    <col min="22" max="22" width="12.42578125" customWidth="1"/>
    <col min="23" max="24" width="11.5703125" bestFit="1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52" x14ac:dyDescent="0.25">
      <c r="A1" s="4" t="s">
        <v>5</v>
      </c>
      <c r="B1" s="2">
        <f>'a_r=0.5'!B1</f>
        <v>326.2</v>
      </c>
      <c r="C1" t="s">
        <v>13</v>
      </c>
      <c r="D1" s="4"/>
      <c r="E1" s="8" t="s">
        <v>0</v>
      </c>
      <c r="I1" s="8" t="s">
        <v>18</v>
      </c>
      <c r="M1" t="s">
        <v>21</v>
      </c>
      <c r="P1" s="2" t="s">
        <v>25</v>
      </c>
      <c r="S1" t="s">
        <v>29</v>
      </c>
      <c r="V1" t="s">
        <v>34</v>
      </c>
      <c r="AB1" t="s">
        <v>52</v>
      </c>
      <c r="AE1" t="s">
        <v>57</v>
      </c>
      <c r="AH1" t="s">
        <v>65</v>
      </c>
      <c r="AK1" t="s">
        <v>68</v>
      </c>
    </row>
    <row r="2" spans="1:52" x14ac:dyDescent="0.25">
      <c r="A2" s="4" t="s">
        <v>6</v>
      </c>
      <c r="B2" s="2">
        <f>'a_r=0.5'!B2</f>
        <v>15000</v>
      </c>
      <c r="C2" t="s">
        <v>14</v>
      </c>
      <c r="D2" s="4"/>
      <c r="E2" s="1" t="s">
        <v>1</v>
      </c>
      <c r="F2" s="3">
        <v>0.95</v>
      </c>
      <c r="H2" s="1"/>
      <c r="I2" s="13" t="s">
        <v>19</v>
      </c>
      <c r="J2" s="2">
        <v>0.16</v>
      </c>
      <c r="M2" s="13" t="s">
        <v>22</v>
      </c>
      <c r="N2" s="2">
        <v>0.25</v>
      </c>
      <c r="P2" s="1" t="s">
        <v>26</v>
      </c>
      <c r="Q2" s="2">
        <v>0.34</v>
      </c>
      <c r="S2" s="1" t="s">
        <v>30</v>
      </c>
      <c r="T2" s="2">
        <v>0.01</v>
      </c>
      <c r="V2" s="1" t="s">
        <v>35</v>
      </c>
      <c r="W2" s="2">
        <v>0.6</v>
      </c>
      <c r="AB2" s="4" t="s">
        <v>53</v>
      </c>
      <c r="AC2" s="2">
        <v>0.03</v>
      </c>
      <c r="AE2" s="4" t="s">
        <v>58</v>
      </c>
      <c r="AF2" s="2">
        <v>0.75</v>
      </c>
      <c r="AR2" s="4" t="s">
        <v>72</v>
      </c>
      <c r="AS2" s="2">
        <f>'a_r=0.5'!AS2</f>
        <v>2047.297</v>
      </c>
    </row>
    <row r="3" spans="1:52" x14ac:dyDescent="0.25">
      <c r="A3" s="4" t="s">
        <v>7</v>
      </c>
      <c r="B3" s="2">
        <f>'a_r=0.5'!B3</f>
        <v>14</v>
      </c>
      <c r="C3" t="s">
        <v>12</v>
      </c>
      <c r="D3" s="4"/>
      <c r="E3" s="1" t="s">
        <v>2</v>
      </c>
      <c r="F3" s="3">
        <v>0.22</v>
      </c>
      <c r="H3" s="1"/>
      <c r="I3" s="13" t="s">
        <v>20</v>
      </c>
      <c r="J3" s="2">
        <v>12</v>
      </c>
      <c r="P3" s="4" t="s">
        <v>27</v>
      </c>
      <c r="Q3" s="2">
        <v>0.87</v>
      </c>
      <c r="S3" s="1" t="s">
        <v>31</v>
      </c>
      <c r="T3" s="2">
        <v>1</v>
      </c>
      <c r="V3" s="4" t="s">
        <v>36</v>
      </c>
      <c r="W3" s="2">
        <v>3</v>
      </c>
      <c r="AB3" s="1" t="s">
        <v>54</v>
      </c>
      <c r="AC3" s="2">
        <v>1.18</v>
      </c>
      <c r="AE3" s="1" t="s">
        <v>59</v>
      </c>
      <c r="AF3" s="2">
        <v>0.5</v>
      </c>
      <c r="AH3" s="8" t="s">
        <v>66</v>
      </c>
      <c r="AI3" s="8" t="s">
        <v>67</v>
      </c>
      <c r="AK3" s="8" t="s">
        <v>69</v>
      </c>
      <c r="AL3" s="8" t="s">
        <v>70</v>
      </c>
      <c r="AR3" s="4" t="s">
        <v>73</v>
      </c>
      <c r="AS3" s="19">
        <f>AS2-AR8</f>
        <v>1761.7573861045666</v>
      </c>
    </row>
    <row r="4" spans="1:52" x14ac:dyDescent="0.25">
      <c r="A4" s="1" t="s">
        <v>8</v>
      </c>
      <c r="B4" s="2">
        <v>0.8</v>
      </c>
      <c r="D4" s="1"/>
      <c r="E4" s="1" t="s">
        <v>3</v>
      </c>
      <c r="F4" s="3">
        <v>0.5</v>
      </c>
      <c r="H4" s="1"/>
      <c r="I4" s="3"/>
      <c r="M4" s="14" t="s">
        <v>24</v>
      </c>
      <c r="N4" s="9">
        <f>B4*N2*B1*F5/J3</f>
        <v>6.524</v>
      </c>
      <c r="S4" s="4" t="s">
        <v>32</v>
      </c>
      <c r="T4" s="2">
        <v>2E-3</v>
      </c>
      <c r="V4" s="4" t="s">
        <v>37</v>
      </c>
      <c r="W4" s="2">
        <v>0.91</v>
      </c>
      <c r="AB4" s="4" t="s">
        <v>55</v>
      </c>
      <c r="AC4" s="2">
        <v>1</v>
      </c>
      <c r="AE4" s="4" t="s">
        <v>62</v>
      </c>
      <c r="AF4" s="2">
        <v>0.16</v>
      </c>
      <c r="AH4" s="8">
        <v>243</v>
      </c>
      <c r="AI4" s="8">
        <v>80000</v>
      </c>
      <c r="AK4" s="8">
        <v>1574</v>
      </c>
      <c r="AL4" s="8">
        <v>30000</v>
      </c>
    </row>
    <row r="5" spans="1:52" x14ac:dyDescent="0.25">
      <c r="A5" s="4" t="s">
        <v>9</v>
      </c>
      <c r="B5" s="2">
        <f>0.3*B3</f>
        <v>4.2</v>
      </c>
      <c r="C5" t="s">
        <v>15</v>
      </c>
      <c r="D5" s="4"/>
      <c r="E5" s="1" t="s">
        <v>4</v>
      </c>
      <c r="F5" s="3">
        <v>1.2</v>
      </c>
      <c r="H5" s="1"/>
      <c r="I5" s="14" t="s">
        <v>23</v>
      </c>
      <c r="J5" s="9">
        <f>B4*J2*B1*F5/J3</f>
        <v>4.1753599999999995</v>
      </c>
      <c r="P5" s="14" t="s">
        <v>28</v>
      </c>
      <c r="Q5" s="9">
        <f>F2*F3*F5*Q2*B1*B7/Q3</f>
        <v>671.41408551724135</v>
      </c>
      <c r="V5" s="1" t="s">
        <v>38</v>
      </c>
      <c r="W5" s="2">
        <v>0.97</v>
      </c>
      <c r="AE5" s="8" t="s">
        <v>63</v>
      </c>
      <c r="AF5" s="8" t="s">
        <v>64</v>
      </c>
    </row>
    <row r="6" spans="1:52" x14ac:dyDescent="0.25">
      <c r="A6" s="4" t="s">
        <v>10</v>
      </c>
      <c r="B6" s="2">
        <f>0.15*B3</f>
        <v>2.1</v>
      </c>
      <c r="C6" t="s">
        <v>15</v>
      </c>
      <c r="D6" s="4"/>
      <c r="E6" s="2"/>
      <c r="M6" s="11" t="s">
        <v>17</v>
      </c>
      <c r="N6" s="11" t="s">
        <v>21</v>
      </c>
      <c r="S6" s="14" t="s">
        <v>33</v>
      </c>
      <c r="T6" s="9">
        <f>T2*T3*B2*J3*F5*T4</f>
        <v>4.32</v>
      </c>
      <c r="W6" s="8" t="s">
        <v>42</v>
      </c>
      <c r="X6" s="8" t="s">
        <v>43</v>
      </c>
      <c r="Y6" s="8" t="s">
        <v>44</v>
      </c>
      <c r="AB6" s="14" t="s">
        <v>56</v>
      </c>
      <c r="AC6" s="9">
        <f>AC2*B2*F5/(AC3*AC4)</f>
        <v>457.62711864406782</v>
      </c>
      <c r="AE6" s="8">
        <v>60.6</v>
      </c>
      <c r="AF6" s="8">
        <v>2300000</v>
      </c>
      <c r="AH6" s="4" t="s">
        <v>61</v>
      </c>
      <c r="AI6" s="2">
        <f>AH4*AI4*AF4/10^6</f>
        <v>3.1103999999999998</v>
      </c>
      <c r="AK6" s="4" t="s">
        <v>61</v>
      </c>
      <c r="AL6" s="2">
        <f>AK4*AL4*AF4/10^6</f>
        <v>7.5552000000000001</v>
      </c>
    </row>
    <row r="7" spans="1:52" x14ac:dyDescent="0.25">
      <c r="A7" s="5" t="s">
        <v>11</v>
      </c>
      <c r="B7" s="6">
        <v>21</v>
      </c>
      <c r="C7" t="s">
        <v>12</v>
      </c>
      <c r="D7" s="7"/>
      <c r="E7" s="10" t="s">
        <v>16</v>
      </c>
      <c r="F7" s="9">
        <f>F2*F3*F4*F5*B1/B7</f>
        <v>1.9478799999999996</v>
      </c>
      <c r="I7" s="11" t="s">
        <v>17</v>
      </c>
      <c r="J7" s="16" t="s">
        <v>18</v>
      </c>
      <c r="M7" s="8">
        <v>1</v>
      </c>
      <c r="N7" s="15">
        <f>M7*$N$4</f>
        <v>6.524</v>
      </c>
      <c r="P7" s="11" t="s">
        <v>17</v>
      </c>
      <c r="Q7" s="11" t="s">
        <v>25</v>
      </c>
      <c r="V7" s="4" t="s">
        <v>39</v>
      </c>
      <c r="W7" s="8">
        <v>12000</v>
      </c>
      <c r="X7" s="8">
        <f>'a_r=0.5'!X7</f>
        <v>630</v>
      </c>
      <c r="Y7" s="8">
        <v>3600</v>
      </c>
      <c r="Z7" t="s">
        <v>47</v>
      </c>
      <c r="AE7" s="8">
        <v>285</v>
      </c>
      <c r="AF7" s="8">
        <v>75000</v>
      </c>
    </row>
    <row r="8" spans="1:52" x14ac:dyDescent="0.25">
      <c r="A8" s="4"/>
      <c r="B8" s="3"/>
      <c r="I8" s="8">
        <v>1</v>
      </c>
      <c r="J8" s="15">
        <f>I8*$J$5</f>
        <v>4.1753599999999995</v>
      </c>
      <c r="M8" s="8">
        <v>2</v>
      </c>
      <c r="N8" s="15">
        <f t="shared" ref="N8:N46" si="0">M8*$N$4</f>
        <v>13.048</v>
      </c>
      <c r="P8" s="8">
        <v>1</v>
      </c>
      <c r="Q8" s="15">
        <f>$Q$5/P8</f>
        <v>671.41408551724135</v>
      </c>
      <c r="S8" s="11" t="s">
        <v>17</v>
      </c>
      <c r="T8" s="11" t="s">
        <v>29</v>
      </c>
      <c r="V8" s="4" t="s">
        <v>40</v>
      </c>
      <c r="W8" s="8">
        <v>120</v>
      </c>
      <c r="X8" s="8">
        <v>200</v>
      </c>
      <c r="Y8" s="8">
        <v>150</v>
      </c>
      <c r="Z8" t="s">
        <v>46</v>
      </c>
      <c r="AB8" s="11" t="s">
        <v>17</v>
      </c>
      <c r="AC8" s="11" t="s">
        <v>52</v>
      </c>
      <c r="AH8" s="11" t="s">
        <v>17</v>
      </c>
      <c r="AI8" s="11" t="s">
        <v>65</v>
      </c>
      <c r="AK8" s="11" t="s">
        <v>17</v>
      </c>
      <c r="AL8" s="11" t="s">
        <v>68</v>
      </c>
      <c r="AP8" s="11" t="s">
        <v>17</v>
      </c>
      <c r="AQ8" s="17" t="s">
        <v>71</v>
      </c>
      <c r="AR8" s="18">
        <f>MIN(AQ9:AQ29)</f>
        <v>285.53961389543343</v>
      </c>
    </row>
    <row r="9" spans="1:52" x14ac:dyDescent="0.25">
      <c r="A9" s="4"/>
      <c r="B9" s="3"/>
      <c r="E9" s="11" t="s">
        <v>17</v>
      </c>
      <c r="F9" s="11" t="s">
        <v>0</v>
      </c>
      <c r="I9" s="8">
        <v>2</v>
      </c>
      <c r="J9" s="15">
        <f t="shared" ref="J9:J47" si="1">I9*$J$5</f>
        <v>8.350719999999999</v>
      </c>
      <c r="M9" s="8">
        <v>3</v>
      </c>
      <c r="N9" s="15">
        <f t="shared" si="0"/>
        <v>19.571999999999999</v>
      </c>
      <c r="P9" s="8">
        <v>2</v>
      </c>
      <c r="Q9" s="15">
        <f t="shared" ref="Q9:Q25" si="2">$Q$5/P9</f>
        <v>335.70704275862067</v>
      </c>
      <c r="S9" s="8">
        <v>1</v>
      </c>
      <c r="T9" s="15">
        <f>$T$6/S9</f>
        <v>4.32</v>
      </c>
      <c r="V9" s="4" t="s">
        <v>41</v>
      </c>
      <c r="W9" s="8">
        <v>300</v>
      </c>
      <c r="X9" s="8">
        <f>'a_r=0.5'!X9</f>
        <v>35</v>
      </c>
      <c r="Y9" s="8">
        <v>500</v>
      </c>
      <c r="Z9" t="s">
        <v>45</v>
      </c>
      <c r="AB9" s="8">
        <v>1</v>
      </c>
      <c r="AC9" s="15">
        <f>$AC$6/AB9</f>
        <v>457.62711864406782</v>
      </c>
      <c r="AE9" s="4" t="s">
        <v>60</v>
      </c>
      <c r="AF9" s="2">
        <f>B1*J3*F5/(10^3*AF2*AF3)</f>
        <v>12.526079999999999</v>
      </c>
      <c r="AH9" s="8">
        <v>1</v>
      </c>
      <c r="AI9" s="15">
        <f>$AI$6*$AF$9/AH9</f>
        <v>38.961119231999994</v>
      </c>
      <c r="AK9" s="8">
        <v>1</v>
      </c>
      <c r="AL9" s="15">
        <f>$AL$6*$AF$9/AK9</f>
        <v>94.637039615999996</v>
      </c>
      <c r="AP9" s="8">
        <v>1</v>
      </c>
      <c r="AQ9" s="15">
        <f>F10+J8+N7+Q8+T9+W17+AC9+AF13+AI9+AL9</f>
        <v>1623.2669528497679</v>
      </c>
      <c r="AS9" s="8" t="s">
        <v>74</v>
      </c>
      <c r="AT9" s="8"/>
      <c r="AU9" s="8"/>
      <c r="AV9" s="8" t="s">
        <v>75</v>
      </c>
      <c r="AW9" s="8"/>
      <c r="AX9" s="8"/>
      <c r="AY9" s="8" t="s">
        <v>76</v>
      </c>
    </row>
    <row r="10" spans="1:52" x14ac:dyDescent="0.25">
      <c r="A10" s="4"/>
      <c r="B10" s="3"/>
      <c r="E10" s="11">
        <v>1</v>
      </c>
      <c r="F10" s="12">
        <f>E10*$F$7</f>
        <v>1.9478799999999996</v>
      </c>
      <c r="I10" s="8">
        <v>3</v>
      </c>
      <c r="J10" s="15">
        <f t="shared" si="1"/>
        <v>12.526079999999999</v>
      </c>
      <c r="M10" s="8">
        <v>4</v>
      </c>
      <c r="N10" s="15">
        <f t="shared" si="0"/>
        <v>26.096</v>
      </c>
      <c r="P10" s="8">
        <v>3</v>
      </c>
      <c r="Q10" s="15">
        <f t="shared" si="2"/>
        <v>223.80469517241377</v>
      </c>
      <c r="S10" s="8">
        <v>2</v>
      </c>
      <c r="T10" s="15">
        <f t="shared" ref="T10:T48" si="3">$T$6/S10</f>
        <v>2.16</v>
      </c>
      <c r="AB10" s="8">
        <v>2</v>
      </c>
      <c r="AC10" s="15">
        <f t="shared" ref="AC10:AC48" si="4">$AC$6/AB10</f>
        <v>228.81355932203391</v>
      </c>
      <c r="AE10" s="4" t="s">
        <v>61</v>
      </c>
      <c r="AF10" s="2">
        <f>AE6*AF6*AF4/10^6+AE7*AF7*AF4/10^6</f>
        <v>25.720799999999997</v>
      </c>
      <c r="AH10" s="8">
        <v>2</v>
      </c>
      <c r="AI10" s="15">
        <f t="shared" ref="AI10:AI48" si="5">$AI$6*$AF$9/AH10</f>
        <v>19.480559615999997</v>
      </c>
      <c r="AK10" s="8">
        <v>2</v>
      </c>
      <c r="AL10" s="15">
        <f t="shared" ref="AL10:AL48" si="6">$AL$6*$AF$9/AK10</f>
        <v>47.318519807999998</v>
      </c>
      <c r="AP10" s="8">
        <v>2</v>
      </c>
      <c r="AQ10" s="15">
        <f>F11+J9+N8+Q9+T10+W18+AC10+AF14+AI10+AL10</f>
        <v>830.60433642488397</v>
      </c>
      <c r="AS10" s="8">
        <v>302.47399999999999</v>
      </c>
      <c r="AT10" s="8">
        <f>$AS$2-AS10</f>
        <v>1744.8230000000001</v>
      </c>
      <c r="AU10" s="8"/>
      <c r="AV10" s="8">
        <v>266.59699999999998</v>
      </c>
      <c r="AW10" s="8">
        <f>$AS$2-AV10</f>
        <v>1780.7</v>
      </c>
      <c r="AX10" s="8"/>
      <c r="AY10" s="8">
        <v>242.74799999999999</v>
      </c>
      <c r="AZ10" s="8">
        <f>$AS$2-AY10</f>
        <v>1804.549</v>
      </c>
    </row>
    <row r="11" spans="1:52" x14ac:dyDescent="0.25">
      <c r="A11" s="4"/>
      <c r="B11" s="3"/>
      <c r="E11" s="11">
        <v>2</v>
      </c>
      <c r="F11" s="12">
        <f t="shared" ref="F11:F49" si="7">E11*$F$7</f>
        <v>3.8957599999999992</v>
      </c>
      <c r="I11" s="8">
        <v>4</v>
      </c>
      <c r="J11" s="15">
        <f t="shared" si="1"/>
        <v>16.701439999999998</v>
      </c>
      <c r="M11" s="8">
        <v>5</v>
      </c>
      <c r="N11" s="15">
        <f t="shared" si="0"/>
        <v>32.619999999999997</v>
      </c>
      <c r="P11" s="8">
        <v>4</v>
      </c>
      <c r="Q11" s="15">
        <f t="shared" si="2"/>
        <v>167.85352137931034</v>
      </c>
      <c r="S11" s="8">
        <v>3</v>
      </c>
      <c r="T11" s="15">
        <f t="shared" si="3"/>
        <v>1.4400000000000002</v>
      </c>
      <c r="V11" s="8" t="s">
        <v>48</v>
      </c>
      <c r="W11" s="8" t="s">
        <v>49</v>
      </c>
      <c r="X11" s="8" t="s">
        <v>50</v>
      </c>
      <c r="AB11" s="8">
        <v>3</v>
      </c>
      <c r="AC11" s="15">
        <f t="shared" si="4"/>
        <v>152.54237288135593</v>
      </c>
      <c r="AH11" s="8">
        <v>3</v>
      </c>
      <c r="AI11" s="15">
        <f t="shared" si="5"/>
        <v>12.987039743999999</v>
      </c>
      <c r="AK11" s="8">
        <v>3</v>
      </c>
      <c r="AL11" s="15">
        <f t="shared" si="6"/>
        <v>31.545679871999997</v>
      </c>
      <c r="AP11" s="8">
        <v>3</v>
      </c>
      <c r="AQ11" s="15">
        <f t="shared" ref="AQ11:AQ47" si="8">F12+J10+N9+Q10+T11+W19+AC11+AF15+AI11+AL11</f>
        <v>574.81495761658914</v>
      </c>
      <c r="AS11" s="8">
        <v>234.04300000000001</v>
      </c>
      <c r="AT11" s="8">
        <f t="shared" ref="AT11:AT16" si="9">$AS$2-AS11</f>
        <v>1813.2539999999999</v>
      </c>
      <c r="AU11" s="8"/>
      <c r="AV11" s="8">
        <v>208.048</v>
      </c>
      <c r="AW11" s="8">
        <f t="shared" ref="AW11:AW17" si="10">$AS$2-AV11</f>
        <v>1839.249</v>
      </c>
      <c r="AX11" s="8"/>
      <c r="AY11" s="8">
        <v>190.60300000000001</v>
      </c>
      <c r="AZ11" s="8">
        <f t="shared" ref="AZ11:AZ17" si="11">$AS$2-AY11</f>
        <v>1856.694</v>
      </c>
    </row>
    <row r="12" spans="1:52" x14ac:dyDescent="0.25">
      <c r="E12" s="11">
        <v>3</v>
      </c>
      <c r="F12" s="12">
        <f t="shared" si="7"/>
        <v>5.8436399999999988</v>
      </c>
      <c r="I12" s="8">
        <v>5</v>
      </c>
      <c r="J12" s="15">
        <f t="shared" si="1"/>
        <v>20.876799999999996</v>
      </c>
      <c r="M12" s="8">
        <v>6</v>
      </c>
      <c r="N12" s="15">
        <f t="shared" si="0"/>
        <v>39.143999999999998</v>
      </c>
      <c r="P12" s="8">
        <v>5</v>
      </c>
      <c r="Q12" s="15">
        <f t="shared" si="2"/>
        <v>134.28281710344828</v>
      </c>
      <c r="S12" s="8">
        <v>4</v>
      </c>
      <c r="T12" s="15">
        <f t="shared" si="3"/>
        <v>1.08</v>
      </c>
      <c r="V12" s="15">
        <f>(W7*F5*(W8/1000))/(W9*W2*W4*W5)</f>
        <v>10.875722215928402</v>
      </c>
      <c r="W12" s="15">
        <f>(X7*F5*(X8/1000))/(X9*W2*W4*W5)</f>
        <v>8.1567916619463023</v>
      </c>
      <c r="X12" s="15">
        <f>(Y7*F5*(Y8/1000))/(Y9*W2*W4*W5)</f>
        <v>2.4470374985838905</v>
      </c>
      <c r="AB12" s="8">
        <v>4</v>
      </c>
      <c r="AC12" s="15">
        <f t="shared" si="4"/>
        <v>114.40677966101696</v>
      </c>
      <c r="AE12" s="11" t="s">
        <v>17</v>
      </c>
      <c r="AF12" s="11" t="s">
        <v>57</v>
      </c>
      <c r="AH12" s="8">
        <v>4</v>
      </c>
      <c r="AI12" s="15">
        <f t="shared" si="5"/>
        <v>9.7402798079999986</v>
      </c>
      <c r="AK12" s="8">
        <v>4</v>
      </c>
      <c r="AL12" s="15">
        <f t="shared" si="6"/>
        <v>23.659259903999999</v>
      </c>
      <c r="AP12" s="8">
        <v>4</v>
      </c>
      <c r="AQ12" s="15">
        <f t="shared" si="8"/>
        <v>453.24388821244196</v>
      </c>
      <c r="AS12" s="8">
        <v>198.892</v>
      </c>
      <c r="AT12" s="8">
        <f>$AS$2-AS12</f>
        <v>1848.405</v>
      </c>
      <c r="AU12" s="8"/>
      <c r="AV12" s="8">
        <v>177.95500000000001</v>
      </c>
      <c r="AW12" s="8">
        <f t="shared" si="10"/>
        <v>1869.3420000000001</v>
      </c>
      <c r="AX12" s="8"/>
      <c r="AY12" s="8">
        <v>164.024</v>
      </c>
      <c r="AZ12" s="8">
        <f t="shared" si="11"/>
        <v>1883.2730000000001</v>
      </c>
    </row>
    <row r="13" spans="1:52" ht="15.75" customHeight="1" x14ac:dyDescent="0.25">
      <c r="E13" s="11">
        <v>4</v>
      </c>
      <c r="F13" s="12">
        <f t="shared" si="7"/>
        <v>7.7915199999999984</v>
      </c>
      <c r="I13" s="8">
        <v>6</v>
      </c>
      <c r="J13" s="15">
        <f t="shared" si="1"/>
        <v>25.052159999999997</v>
      </c>
      <c r="M13" s="8">
        <v>7</v>
      </c>
      <c r="N13" s="15">
        <f t="shared" si="0"/>
        <v>45.667999999999999</v>
      </c>
      <c r="P13" s="8">
        <v>6</v>
      </c>
      <c r="Q13" s="15">
        <f t="shared" si="2"/>
        <v>111.90234758620689</v>
      </c>
      <c r="S13" s="8">
        <v>5</v>
      </c>
      <c r="T13" s="15">
        <f t="shared" si="3"/>
        <v>0.8640000000000001</v>
      </c>
      <c r="AB13" s="8">
        <v>5</v>
      </c>
      <c r="AC13" s="15">
        <f t="shared" si="4"/>
        <v>91.525423728813564</v>
      </c>
      <c r="AE13" s="8">
        <v>1</v>
      </c>
      <c r="AF13" s="15">
        <f>$AF$9*$AF$10/AE13</f>
        <v>322.18079846399991</v>
      </c>
      <c r="AH13" s="8">
        <v>5</v>
      </c>
      <c r="AI13" s="15">
        <f t="shared" si="5"/>
        <v>7.7922238463999989</v>
      </c>
      <c r="AK13" s="8">
        <v>5</v>
      </c>
      <c r="AL13" s="15">
        <f t="shared" si="6"/>
        <v>18.927407923200001</v>
      </c>
      <c r="AP13" s="8">
        <v>5</v>
      </c>
      <c r="AQ13" s="15">
        <f>F14+J12+N11+Q12+T13+W21+AC13+AF17+AI13+AL13</f>
        <v>385.36014256995361</v>
      </c>
      <c r="AS13" s="8">
        <v>177.07300000000001</v>
      </c>
      <c r="AT13" s="8">
        <f t="shared" si="9"/>
        <v>1870.2239999999999</v>
      </c>
      <c r="AU13" s="8"/>
      <c r="AV13" s="8">
        <v>159.357</v>
      </c>
      <c r="AW13" s="8">
        <f t="shared" si="10"/>
        <v>1887.94</v>
      </c>
      <c r="AX13" s="8"/>
      <c r="AY13" s="8">
        <v>147.649</v>
      </c>
      <c r="AZ13" s="8">
        <f t="shared" si="11"/>
        <v>1899.6480000000001</v>
      </c>
    </row>
    <row r="14" spans="1:52" x14ac:dyDescent="0.25">
      <c r="E14" s="11">
        <v>5</v>
      </c>
      <c r="F14" s="12">
        <f t="shared" si="7"/>
        <v>9.7393999999999981</v>
      </c>
      <c r="I14" s="8">
        <v>7</v>
      </c>
      <c r="J14" s="15">
        <f t="shared" si="1"/>
        <v>29.227519999999998</v>
      </c>
      <c r="M14" s="8">
        <v>8</v>
      </c>
      <c r="N14" s="15">
        <f t="shared" si="0"/>
        <v>52.192</v>
      </c>
      <c r="P14" s="8">
        <v>7</v>
      </c>
      <c r="Q14" s="15">
        <f t="shared" si="2"/>
        <v>95.916297931034478</v>
      </c>
      <c r="S14" s="8">
        <v>6</v>
      </c>
      <c r="T14" s="15">
        <f t="shared" si="3"/>
        <v>0.72000000000000008</v>
      </c>
      <c r="V14" s="5" t="s">
        <v>51</v>
      </c>
      <c r="W14" s="9">
        <f>V12+W12+X12</f>
        <v>21.479551376458595</v>
      </c>
      <c r="AB14" s="8">
        <v>6</v>
      </c>
      <c r="AC14" s="15">
        <f t="shared" si="4"/>
        <v>76.271186440677965</v>
      </c>
      <c r="AE14" s="8">
        <f>AE13+1</f>
        <v>2</v>
      </c>
      <c r="AF14" s="15">
        <f t="shared" ref="AF14:AF52" si="12">$AF$9*$AF$10/AE14</f>
        <v>161.09039923199995</v>
      </c>
      <c r="AH14" s="8">
        <v>6</v>
      </c>
      <c r="AI14" s="15">
        <f t="shared" si="5"/>
        <v>6.4935198719999994</v>
      </c>
      <c r="AK14" s="8">
        <v>6</v>
      </c>
      <c r="AL14" s="15">
        <f t="shared" si="6"/>
        <v>15.772839935999999</v>
      </c>
      <c r="AP14" s="8">
        <v>6</v>
      </c>
      <c r="AQ14" s="15">
        <f t="shared" si="8"/>
        <v>344.32005880829456</v>
      </c>
      <c r="AS14" s="8">
        <v>368.78899999999999</v>
      </c>
      <c r="AT14" s="8">
        <f t="shared" si="9"/>
        <v>1678.508</v>
      </c>
      <c r="AU14" s="8"/>
      <c r="AV14" s="8">
        <v>324.00799999999998</v>
      </c>
      <c r="AW14" s="8">
        <f t="shared" si="10"/>
        <v>1723.289</v>
      </c>
      <c r="AX14" s="8"/>
      <c r="AY14" s="8">
        <v>293.709</v>
      </c>
      <c r="AZ14" s="8">
        <f t="shared" si="11"/>
        <v>1753.588</v>
      </c>
    </row>
    <row r="15" spans="1:52" x14ac:dyDescent="0.25">
      <c r="E15" s="11">
        <v>6</v>
      </c>
      <c r="F15" s="12">
        <f t="shared" si="7"/>
        <v>11.687279999999998</v>
      </c>
      <c r="I15" s="8">
        <v>8</v>
      </c>
      <c r="J15" s="15">
        <f t="shared" si="1"/>
        <v>33.402879999999996</v>
      </c>
      <c r="M15" s="8">
        <v>9</v>
      </c>
      <c r="N15" s="15">
        <f t="shared" si="0"/>
        <v>58.716000000000001</v>
      </c>
      <c r="P15" s="8">
        <v>8</v>
      </c>
      <c r="Q15" s="15">
        <f t="shared" si="2"/>
        <v>83.926760689655168</v>
      </c>
      <c r="S15" s="8">
        <v>7</v>
      </c>
      <c r="T15" s="15">
        <f t="shared" si="3"/>
        <v>0.61714285714285722</v>
      </c>
      <c r="AB15" s="8">
        <v>7</v>
      </c>
      <c r="AC15" s="15">
        <f t="shared" si="4"/>
        <v>65.375302663438262</v>
      </c>
      <c r="AE15" s="8">
        <f t="shared" ref="AE15:AE30" si="13">AE14+1</f>
        <v>3</v>
      </c>
      <c r="AF15" s="15">
        <f t="shared" si="12"/>
        <v>107.39359948799996</v>
      </c>
      <c r="AH15" s="8">
        <v>7</v>
      </c>
      <c r="AI15" s="15">
        <f t="shared" si="5"/>
        <v>5.5658741759999995</v>
      </c>
      <c r="AK15" s="8">
        <v>7</v>
      </c>
      <c r="AL15" s="15">
        <f t="shared" si="6"/>
        <v>13.519577088</v>
      </c>
      <c r="AP15" s="8">
        <v>7</v>
      </c>
      <c r="AQ15" s="15">
        <f t="shared" si="8"/>
        <v>318.61921040710968</v>
      </c>
      <c r="AS15" s="8">
        <v>352.12</v>
      </c>
      <c r="AT15" s="8">
        <f t="shared" si="9"/>
        <v>1695.1770000000001</v>
      </c>
      <c r="AU15" s="8"/>
      <c r="AV15" s="8">
        <v>309.69099999999997</v>
      </c>
      <c r="AW15" s="8">
        <f t="shared" si="10"/>
        <v>1737.606</v>
      </c>
      <c r="AX15" s="8"/>
      <c r="AY15" s="8">
        <v>280.91399999999999</v>
      </c>
      <c r="AZ15" s="8">
        <f t="shared" si="11"/>
        <v>1766.383</v>
      </c>
    </row>
    <row r="16" spans="1:52" x14ac:dyDescent="0.25">
      <c r="E16" s="11">
        <v>7</v>
      </c>
      <c r="F16" s="12">
        <f t="shared" si="7"/>
        <v>13.635159999999997</v>
      </c>
      <c r="I16" s="8">
        <v>9</v>
      </c>
      <c r="J16" s="15">
        <f t="shared" si="1"/>
        <v>37.578239999999994</v>
      </c>
      <c r="M16" s="8">
        <v>10</v>
      </c>
      <c r="N16" s="15">
        <f t="shared" si="0"/>
        <v>65.239999999999995</v>
      </c>
      <c r="P16" s="8">
        <v>9</v>
      </c>
      <c r="Q16" s="15">
        <f t="shared" si="2"/>
        <v>74.601565057471262</v>
      </c>
      <c r="S16" s="8">
        <v>8</v>
      </c>
      <c r="T16" s="15">
        <f t="shared" si="3"/>
        <v>0.54</v>
      </c>
      <c r="V16" s="11" t="s">
        <v>17</v>
      </c>
      <c r="W16" s="11" t="s">
        <v>34</v>
      </c>
      <c r="AB16" s="8">
        <v>8</v>
      </c>
      <c r="AC16" s="15">
        <f t="shared" si="4"/>
        <v>57.203389830508478</v>
      </c>
      <c r="AE16" s="8">
        <f t="shared" si="13"/>
        <v>4</v>
      </c>
      <c r="AF16" s="15">
        <f t="shared" si="12"/>
        <v>80.545199615999977</v>
      </c>
      <c r="AH16" s="8">
        <v>8</v>
      </c>
      <c r="AI16" s="15">
        <f t="shared" si="5"/>
        <v>4.8701399039999993</v>
      </c>
      <c r="AK16" s="8">
        <v>8</v>
      </c>
      <c r="AL16" s="15">
        <f t="shared" si="6"/>
        <v>11.829629951999999</v>
      </c>
      <c r="AP16" s="8">
        <v>8</v>
      </c>
      <c r="AQ16" s="15">
        <f t="shared" si="8"/>
        <v>302.50538410622096</v>
      </c>
      <c r="AS16" s="8">
        <v>401.726</v>
      </c>
      <c r="AT16" s="8">
        <f t="shared" si="9"/>
        <v>1645.5709999999999</v>
      </c>
      <c r="AU16" s="8"/>
      <c r="AV16" s="8">
        <v>352.048</v>
      </c>
      <c r="AW16" s="8">
        <f t="shared" si="10"/>
        <v>1695.249</v>
      </c>
      <c r="AX16" s="8"/>
      <c r="AY16" s="8">
        <v>318.976</v>
      </c>
      <c r="AZ16" s="8">
        <f t="shared" si="11"/>
        <v>1728.3209999999999</v>
      </c>
    </row>
    <row r="17" spans="5:52" x14ac:dyDescent="0.25">
      <c r="E17" s="11">
        <v>8</v>
      </c>
      <c r="F17" s="12">
        <f t="shared" si="7"/>
        <v>15.583039999999997</v>
      </c>
      <c r="I17" s="8">
        <v>10</v>
      </c>
      <c r="J17" s="15">
        <f t="shared" si="1"/>
        <v>41.753599999999992</v>
      </c>
      <c r="M17" s="8">
        <v>11</v>
      </c>
      <c r="N17" s="15">
        <f t="shared" si="0"/>
        <v>71.763999999999996</v>
      </c>
      <c r="P17" s="8">
        <v>10</v>
      </c>
      <c r="Q17" s="15">
        <f t="shared" si="2"/>
        <v>67.14140855172414</v>
      </c>
      <c r="S17" s="8">
        <v>9</v>
      </c>
      <c r="T17" s="15">
        <f t="shared" si="3"/>
        <v>0.48000000000000004</v>
      </c>
      <c r="V17" s="8">
        <v>1</v>
      </c>
      <c r="W17" s="15">
        <f>$W$14/V17</f>
        <v>21.479551376458595</v>
      </c>
      <c r="AB17" s="8">
        <v>9</v>
      </c>
      <c r="AC17" s="15">
        <f t="shared" si="4"/>
        <v>50.847457627118644</v>
      </c>
      <c r="AE17" s="8">
        <f t="shared" si="13"/>
        <v>5</v>
      </c>
      <c r="AF17" s="15">
        <f t="shared" si="12"/>
        <v>64.436159692799976</v>
      </c>
      <c r="AH17" s="8">
        <v>9</v>
      </c>
      <c r="AI17" s="15">
        <f t="shared" si="5"/>
        <v>4.329013247999999</v>
      </c>
      <c r="AK17" s="8">
        <v>9</v>
      </c>
      <c r="AL17" s="15">
        <f t="shared" si="6"/>
        <v>10.515226624</v>
      </c>
      <c r="AP17" s="8">
        <v>9</v>
      </c>
      <c r="AQ17" s="15">
        <f t="shared" si="8"/>
        <v>292.78290587219635</v>
      </c>
      <c r="AS17" s="8">
        <v>421.17</v>
      </c>
      <c r="AT17" s="8">
        <f>$AS$2-AS17</f>
        <v>1626.127</v>
      </c>
      <c r="AU17" s="8"/>
      <c r="AV17" s="8">
        <v>368.94099999999997</v>
      </c>
      <c r="AW17" s="8">
        <f t="shared" si="10"/>
        <v>1678.356</v>
      </c>
      <c r="AX17" s="8"/>
      <c r="AY17" s="8">
        <v>333.959</v>
      </c>
      <c r="AZ17" s="8">
        <f t="shared" si="11"/>
        <v>1713.338</v>
      </c>
    </row>
    <row r="18" spans="5:52" x14ac:dyDescent="0.25">
      <c r="E18" s="11">
        <v>9</v>
      </c>
      <c r="F18" s="12">
        <f t="shared" si="7"/>
        <v>17.530919999999995</v>
      </c>
      <c r="I18" s="8">
        <v>11</v>
      </c>
      <c r="J18" s="15">
        <f t="shared" si="1"/>
        <v>45.928959999999996</v>
      </c>
      <c r="M18" s="8">
        <v>12</v>
      </c>
      <c r="N18" s="15">
        <f t="shared" si="0"/>
        <v>78.287999999999997</v>
      </c>
      <c r="P18" s="8">
        <v>11</v>
      </c>
      <c r="Q18" s="15">
        <f t="shared" si="2"/>
        <v>61.037644137931032</v>
      </c>
      <c r="S18" s="8">
        <v>10</v>
      </c>
      <c r="T18" s="15">
        <f t="shared" si="3"/>
        <v>0.43200000000000005</v>
      </c>
      <c r="V18" s="8">
        <v>2</v>
      </c>
      <c r="W18" s="15">
        <f t="shared" ref="W18:W34" si="14">$W$14/V18</f>
        <v>10.739775688229297</v>
      </c>
      <c r="AB18" s="8">
        <v>10</v>
      </c>
      <c r="AC18" s="15">
        <f t="shared" si="4"/>
        <v>45.762711864406782</v>
      </c>
      <c r="AE18" s="8">
        <f t="shared" si="13"/>
        <v>6</v>
      </c>
      <c r="AF18" s="15">
        <f t="shared" si="12"/>
        <v>53.696799743999982</v>
      </c>
      <c r="AH18" s="8">
        <v>10</v>
      </c>
      <c r="AI18" s="15">
        <f t="shared" si="5"/>
        <v>3.8961119231999994</v>
      </c>
      <c r="AK18" s="8">
        <v>10</v>
      </c>
      <c r="AL18" s="15">
        <f t="shared" si="6"/>
        <v>9.4637039616000003</v>
      </c>
      <c r="AP18" s="8">
        <v>10</v>
      </c>
      <c r="AQ18" s="15">
        <f t="shared" si="8"/>
        <v>287.53437128497671</v>
      </c>
    </row>
    <row r="19" spans="5:52" x14ac:dyDescent="0.25">
      <c r="E19" s="11">
        <v>10</v>
      </c>
      <c r="F19" s="12">
        <f t="shared" si="7"/>
        <v>19.478799999999996</v>
      </c>
      <c r="I19" s="8">
        <v>12</v>
      </c>
      <c r="J19" s="15">
        <f>I19*$J$5</f>
        <v>50.104319999999994</v>
      </c>
      <c r="M19" s="8">
        <v>13</v>
      </c>
      <c r="N19" s="15">
        <f t="shared" si="0"/>
        <v>84.811999999999998</v>
      </c>
      <c r="P19" s="8">
        <v>12</v>
      </c>
      <c r="Q19" s="15">
        <f t="shared" si="2"/>
        <v>55.951173793103443</v>
      </c>
      <c r="S19" s="8">
        <v>11</v>
      </c>
      <c r="T19" s="15">
        <f t="shared" si="3"/>
        <v>0.39272727272727276</v>
      </c>
      <c r="V19" s="8">
        <v>3</v>
      </c>
      <c r="W19" s="15">
        <f t="shared" si="14"/>
        <v>7.1598504588195313</v>
      </c>
      <c r="AB19" s="8">
        <v>11</v>
      </c>
      <c r="AC19" s="15">
        <f t="shared" si="4"/>
        <v>41.602465331278893</v>
      </c>
      <c r="AE19" s="8">
        <f t="shared" si="13"/>
        <v>7</v>
      </c>
      <c r="AF19" s="15">
        <f t="shared" si="12"/>
        <v>46.025828351999984</v>
      </c>
      <c r="AH19" s="8">
        <v>11</v>
      </c>
      <c r="AI19" s="15">
        <f t="shared" si="5"/>
        <v>3.5419199301818178</v>
      </c>
      <c r="AK19" s="8">
        <v>11</v>
      </c>
      <c r="AL19" s="15">
        <f t="shared" si="6"/>
        <v>8.6033672378181816</v>
      </c>
      <c r="AP19" s="8">
        <v>11</v>
      </c>
      <c r="AQ19" s="15">
        <f t="shared" si="8"/>
        <v>285.53961389543343</v>
      </c>
    </row>
    <row r="20" spans="5:52" x14ac:dyDescent="0.25">
      <c r="E20" s="11">
        <v>11</v>
      </c>
      <c r="F20" s="12">
        <f t="shared" si="7"/>
        <v>21.426679999999998</v>
      </c>
      <c r="I20" s="8">
        <v>13</v>
      </c>
      <c r="J20" s="15">
        <f t="shared" si="1"/>
        <v>54.279679999999992</v>
      </c>
      <c r="M20" s="8">
        <v>14</v>
      </c>
      <c r="N20" s="15">
        <f t="shared" si="0"/>
        <v>91.335999999999999</v>
      </c>
      <c r="P20" s="8">
        <v>13</v>
      </c>
      <c r="Q20" s="15">
        <f t="shared" si="2"/>
        <v>51.6472373474801</v>
      </c>
      <c r="S20" s="8">
        <v>12</v>
      </c>
      <c r="T20" s="15">
        <f t="shared" si="3"/>
        <v>0.36000000000000004</v>
      </c>
      <c r="V20" s="8">
        <v>4</v>
      </c>
      <c r="W20" s="15">
        <f t="shared" si="14"/>
        <v>5.3698878441146487</v>
      </c>
      <c r="AB20" s="8">
        <v>12</v>
      </c>
      <c r="AC20" s="15">
        <f t="shared" si="4"/>
        <v>38.135593220338983</v>
      </c>
      <c r="AE20" s="8">
        <f t="shared" si="13"/>
        <v>8</v>
      </c>
      <c r="AF20" s="15">
        <f t="shared" si="12"/>
        <v>40.272599807999988</v>
      </c>
      <c r="AH20" s="8">
        <v>12</v>
      </c>
      <c r="AI20" s="15">
        <f t="shared" si="5"/>
        <v>3.2467599359999997</v>
      </c>
      <c r="AK20" s="8">
        <v>12</v>
      </c>
      <c r="AL20" s="15">
        <f t="shared" si="6"/>
        <v>7.8864199679999993</v>
      </c>
      <c r="AP20" s="8">
        <v>12</v>
      </c>
      <c r="AQ20" s="15">
        <f t="shared" si="8"/>
        <v>285.98518940414726</v>
      </c>
      <c r="AS20" s="8" t="s">
        <v>105</v>
      </c>
      <c r="AT20" s="8"/>
    </row>
    <row r="21" spans="5:52" x14ac:dyDescent="0.25">
      <c r="E21" s="11">
        <v>12</v>
      </c>
      <c r="F21" s="12">
        <f t="shared" si="7"/>
        <v>23.374559999999995</v>
      </c>
      <c r="I21" s="8">
        <v>14</v>
      </c>
      <c r="J21" s="15">
        <f t="shared" si="1"/>
        <v>58.455039999999997</v>
      </c>
      <c r="M21" s="8">
        <v>15</v>
      </c>
      <c r="N21" s="15">
        <f t="shared" si="0"/>
        <v>97.86</v>
      </c>
      <c r="P21" s="8">
        <v>14</v>
      </c>
      <c r="Q21" s="15">
        <f t="shared" si="2"/>
        <v>47.958148965517239</v>
      </c>
      <c r="S21" s="8">
        <v>13</v>
      </c>
      <c r="T21" s="15">
        <f t="shared" si="3"/>
        <v>0.3323076923076923</v>
      </c>
      <c r="V21" s="8">
        <v>5</v>
      </c>
      <c r="W21" s="15">
        <f t="shared" si="14"/>
        <v>4.2959102752917193</v>
      </c>
      <c r="AB21" s="8">
        <v>13</v>
      </c>
      <c r="AC21" s="15">
        <f t="shared" si="4"/>
        <v>35.202086049543681</v>
      </c>
      <c r="AE21" s="8">
        <f t="shared" si="13"/>
        <v>9</v>
      </c>
      <c r="AF21" s="15">
        <f t="shared" si="12"/>
        <v>35.79786649599999</v>
      </c>
      <c r="AH21" s="8">
        <v>13</v>
      </c>
      <c r="AI21" s="15">
        <f t="shared" si="5"/>
        <v>2.9970091716923073</v>
      </c>
      <c r="AK21" s="8">
        <v>13</v>
      </c>
      <c r="AL21" s="15">
        <f t="shared" si="6"/>
        <v>7.2797722781538461</v>
      </c>
      <c r="AP21" s="8">
        <v>13</v>
      </c>
      <c r="AQ21" s="15">
        <f t="shared" si="8"/>
        <v>288.30794406536671</v>
      </c>
      <c r="AS21" s="8">
        <v>363.53399999999999</v>
      </c>
      <c r="AT21" s="8">
        <f>$AS$2-AS21</f>
        <v>1683.7629999999999</v>
      </c>
    </row>
    <row r="22" spans="5:52" x14ac:dyDescent="0.25">
      <c r="E22" s="11">
        <v>13</v>
      </c>
      <c r="F22" s="12">
        <f t="shared" si="7"/>
        <v>25.322439999999993</v>
      </c>
      <c r="I22" s="8">
        <v>15</v>
      </c>
      <c r="J22" s="15">
        <f t="shared" si="1"/>
        <v>62.630399999999995</v>
      </c>
      <c r="M22" s="8">
        <v>16</v>
      </c>
      <c r="N22" s="15">
        <f t="shared" si="0"/>
        <v>104.384</v>
      </c>
      <c r="P22" s="8">
        <v>15</v>
      </c>
      <c r="Q22" s="15">
        <f t="shared" si="2"/>
        <v>44.760939034482753</v>
      </c>
      <c r="S22" s="8">
        <v>14</v>
      </c>
      <c r="T22" s="15">
        <f t="shared" si="3"/>
        <v>0.30857142857142861</v>
      </c>
      <c r="V22" s="8">
        <v>6</v>
      </c>
      <c r="W22" s="15">
        <f t="shared" si="14"/>
        <v>3.5799252294097657</v>
      </c>
      <c r="AB22" s="8">
        <v>14</v>
      </c>
      <c r="AC22" s="15">
        <f t="shared" si="4"/>
        <v>32.687651331719131</v>
      </c>
      <c r="AE22" s="8">
        <f t="shared" si="13"/>
        <v>10</v>
      </c>
      <c r="AF22" s="15">
        <f t="shared" si="12"/>
        <v>32.218079846399988</v>
      </c>
      <c r="AH22" s="8">
        <v>14</v>
      </c>
      <c r="AI22" s="15">
        <f t="shared" si="5"/>
        <v>2.7829370879999997</v>
      </c>
      <c r="AK22" s="8">
        <v>14</v>
      </c>
      <c r="AL22" s="15">
        <f t="shared" si="6"/>
        <v>6.7597885440000001</v>
      </c>
      <c r="AP22" s="8">
        <v>14</v>
      </c>
      <c r="AQ22" s="15">
        <f t="shared" si="8"/>
        <v>292.10562520355478</v>
      </c>
      <c r="AS22" s="8">
        <v>279.13200000000001</v>
      </c>
      <c r="AT22" s="8">
        <f t="shared" ref="AT22:AT28" si="15">$AS$2-AS22</f>
        <v>1768.165</v>
      </c>
    </row>
    <row r="23" spans="5:52" x14ac:dyDescent="0.25">
      <c r="E23" s="11">
        <v>14</v>
      </c>
      <c r="F23" s="12">
        <f t="shared" si="7"/>
        <v>27.270319999999995</v>
      </c>
      <c r="I23" s="8">
        <v>16</v>
      </c>
      <c r="J23" s="15">
        <f t="shared" si="1"/>
        <v>66.805759999999992</v>
      </c>
      <c r="M23" s="8">
        <v>17</v>
      </c>
      <c r="N23" s="15">
        <f t="shared" si="0"/>
        <v>110.908</v>
      </c>
      <c r="P23" s="8">
        <v>16</v>
      </c>
      <c r="Q23" s="15">
        <f t="shared" si="2"/>
        <v>41.963380344827584</v>
      </c>
      <c r="S23" s="8">
        <v>15</v>
      </c>
      <c r="T23" s="15">
        <f t="shared" si="3"/>
        <v>0.28800000000000003</v>
      </c>
      <c r="V23" s="8">
        <v>7</v>
      </c>
      <c r="W23" s="15">
        <f t="shared" si="14"/>
        <v>3.0685073394940852</v>
      </c>
      <c r="AB23" s="8">
        <v>15</v>
      </c>
      <c r="AC23" s="15">
        <f t="shared" si="4"/>
        <v>30.508474576271187</v>
      </c>
      <c r="AE23" s="8">
        <f t="shared" si="13"/>
        <v>11</v>
      </c>
      <c r="AF23" s="15">
        <f t="shared" si="12"/>
        <v>29.289163496727266</v>
      </c>
      <c r="AH23" s="8">
        <v>15</v>
      </c>
      <c r="AI23" s="15">
        <f t="shared" si="5"/>
        <v>2.5974079487999995</v>
      </c>
      <c r="AK23" s="8">
        <v>15</v>
      </c>
      <c r="AL23" s="15">
        <f t="shared" si="6"/>
        <v>6.3091359743999993</v>
      </c>
      <c r="AP23" s="8">
        <v>15</v>
      </c>
      <c r="AQ23" s="15">
        <f t="shared" si="8"/>
        <v>297.08324752331788</v>
      </c>
      <c r="AS23" s="8">
        <v>235.45699999999999</v>
      </c>
      <c r="AT23" s="8">
        <f t="shared" si="15"/>
        <v>1811.8400000000001</v>
      </c>
    </row>
    <row r="24" spans="5:52" x14ac:dyDescent="0.25">
      <c r="E24" s="11">
        <v>15</v>
      </c>
      <c r="F24" s="12">
        <f t="shared" si="7"/>
        <v>29.218199999999996</v>
      </c>
      <c r="I24" s="8">
        <v>17</v>
      </c>
      <c r="J24" s="15">
        <f t="shared" si="1"/>
        <v>70.98111999999999</v>
      </c>
      <c r="M24" s="8">
        <v>18</v>
      </c>
      <c r="N24" s="15">
        <f t="shared" si="0"/>
        <v>117.432</v>
      </c>
      <c r="P24" s="8">
        <v>17</v>
      </c>
      <c r="Q24" s="15">
        <f t="shared" si="2"/>
        <v>39.49494620689655</v>
      </c>
      <c r="S24" s="8">
        <v>16</v>
      </c>
      <c r="T24" s="15">
        <f t="shared" si="3"/>
        <v>0.27</v>
      </c>
      <c r="V24" s="8">
        <v>8</v>
      </c>
      <c r="W24" s="15">
        <f t="shared" si="14"/>
        <v>2.6849439220573244</v>
      </c>
      <c r="AB24" s="8">
        <v>16</v>
      </c>
      <c r="AC24" s="15">
        <f t="shared" si="4"/>
        <v>28.601694915254239</v>
      </c>
      <c r="AE24" s="8">
        <f t="shared" si="13"/>
        <v>12</v>
      </c>
      <c r="AF24" s="15">
        <f t="shared" si="12"/>
        <v>26.848399871999991</v>
      </c>
      <c r="AH24" s="8">
        <v>16</v>
      </c>
      <c r="AI24" s="15">
        <f t="shared" si="5"/>
        <v>2.4350699519999996</v>
      </c>
      <c r="AK24" s="8">
        <v>16</v>
      </c>
      <c r="AL24" s="15">
        <f t="shared" si="6"/>
        <v>5.9148149759999997</v>
      </c>
      <c r="AP24" s="8">
        <v>16</v>
      </c>
      <c r="AQ24" s="15">
        <f t="shared" si="8"/>
        <v>303.01957205311049</v>
      </c>
      <c r="AS24" s="8">
        <v>208.101</v>
      </c>
      <c r="AT24" s="8">
        <f t="shared" si="15"/>
        <v>1839.1959999999999</v>
      </c>
    </row>
    <row r="25" spans="5:52" x14ac:dyDescent="0.25">
      <c r="E25" s="11">
        <v>16</v>
      </c>
      <c r="F25" s="12">
        <f t="shared" si="7"/>
        <v>31.166079999999994</v>
      </c>
      <c r="I25" s="8">
        <v>18</v>
      </c>
      <c r="J25" s="15">
        <f t="shared" si="1"/>
        <v>75.156479999999988</v>
      </c>
      <c r="M25" s="8">
        <v>19</v>
      </c>
      <c r="N25" s="15">
        <f t="shared" si="0"/>
        <v>123.956</v>
      </c>
      <c r="P25" s="8">
        <v>18</v>
      </c>
      <c r="Q25" s="15">
        <f t="shared" si="2"/>
        <v>37.300782528735631</v>
      </c>
      <c r="S25" s="8">
        <v>17</v>
      </c>
      <c r="T25" s="15">
        <f t="shared" si="3"/>
        <v>0.25411764705882356</v>
      </c>
      <c r="V25" s="8">
        <v>9</v>
      </c>
      <c r="W25" s="15">
        <f t="shared" si="14"/>
        <v>2.3866168196065107</v>
      </c>
      <c r="AB25" s="8">
        <v>17</v>
      </c>
      <c r="AC25" s="15">
        <f t="shared" si="4"/>
        <v>26.919242273180458</v>
      </c>
      <c r="AE25" s="8">
        <f t="shared" si="13"/>
        <v>13</v>
      </c>
      <c r="AF25" s="15">
        <f t="shared" si="12"/>
        <v>24.783138343384607</v>
      </c>
      <c r="AH25" s="8">
        <v>17</v>
      </c>
      <c r="AI25" s="15">
        <f t="shared" si="5"/>
        <v>2.2918305430588233</v>
      </c>
      <c r="AK25" s="8">
        <v>17</v>
      </c>
      <c r="AL25" s="15">
        <f t="shared" si="6"/>
        <v>5.5668846832941172</v>
      </c>
      <c r="AP25" s="8">
        <v>17</v>
      </c>
      <c r="AQ25" s="15">
        <f t="shared" si="8"/>
        <v>309.74541604998637</v>
      </c>
      <c r="AS25" s="8">
        <v>445.214</v>
      </c>
      <c r="AT25" s="8">
        <f t="shared" si="15"/>
        <v>1602.0830000000001</v>
      </c>
    </row>
    <row r="26" spans="5:52" x14ac:dyDescent="0.25">
      <c r="E26" s="11">
        <v>17</v>
      </c>
      <c r="F26" s="12">
        <f t="shared" si="7"/>
        <v>33.113959999999992</v>
      </c>
      <c r="I26" s="8">
        <v>19</v>
      </c>
      <c r="J26" s="15">
        <f t="shared" si="1"/>
        <v>79.331839999999985</v>
      </c>
      <c r="M26" s="8">
        <v>20</v>
      </c>
      <c r="N26" s="15">
        <f t="shared" si="0"/>
        <v>130.47999999999999</v>
      </c>
      <c r="P26" s="8">
        <v>19</v>
      </c>
      <c r="Q26" s="15">
        <f>$Q$5/P26</f>
        <v>35.337583448275858</v>
      </c>
      <c r="S26" s="8">
        <v>18</v>
      </c>
      <c r="T26" s="15">
        <f t="shared" si="3"/>
        <v>0.24000000000000002</v>
      </c>
      <c r="V26" s="8">
        <v>10</v>
      </c>
      <c r="W26" s="15">
        <f t="shared" si="14"/>
        <v>2.1479551376458597</v>
      </c>
      <c r="AB26" s="8">
        <v>18</v>
      </c>
      <c r="AC26" s="15">
        <f t="shared" si="4"/>
        <v>25.423728813559322</v>
      </c>
      <c r="AE26" s="8">
        <f t="shared" si="13"/>
        <v>14</v>
      </c>
      <c r="AF26" s="15">
        <f t="shared" si="12"/>
        <v>23.012914175999992</v>
      </c>
      <c r="AH26" s="8">
        <v>18</v>
      </c>
      <c r="AI26" s="15">
        <f t="shared" si="5"/>
        <v>2.1645066239999995</v>
      </c>
      <c r="AK26" s="8">
        <v>18</v>
      </c>
      <c r="AL26" s="15">
        <f t="shared" si="6"/>
        <v>5.2576133120000001</v>
      </c>
      <c r="AP26" s="8">
        <v>18</v>
      </c>
      <c r="AQ26" s="15">
        <f t="shared" si="8"/>
        <v>317.12919293609815</v>
      </c>
      <c r="AS26" s="8">
        <v>424.67099999999999</v>
      </c>
      <c r="AT26" s="8">
        <f t="shared" si="15"/>
        <v>1622.626</v>
      </c>
    </row>
    <row r="27" spans="5:52" x14ac:dyDescent="0.25">
      <c r="E27" s="11">
        <v>18</v>
      </c>
      <c r="F27" s="12">
        <f t="shared" si="7"/>
        <v>35.061839999999989</v>
      </c>
      <c r="I27" s="8">
        <v>20</v>
      </c>
      <c r="J27" s="15">
        <f t="shared" si="1"/>
        <v>83.507199999999983</v>
      </c>
      <c r="M27" s="8">
        <v>21</v>
      </c>
      <c r="N27" s="15">
        <f t="shared" si="0"/>
        <v>137.00399999999999</v>
      </c>
      <c r="P27" s="8">
        <v>20</v>
      </c>
      <c r="Q27" s="15">
        <f t="shared" ref="Q27:Q47" si="16">$Q$5/P27</f>
        <v>33.57070427586207</v>
      </c>
      <c r="S27" s="8">
        <v>19</v>
      </c>
      <c r="T27" s="15">
        <f t="shared" si="3"/>
        <v>0.22736842105263158</v>
      </c>
      <c r="V27" s="8">
        <v>11</v>
      </c>
      <c r="W27" s="15">
        <f t="shared" si="14"/>
        <v>1.9526864887689632</v>
      </c>
      <c r="AB27" s="8">
        <v>19</v>
      </c>
      <c r="AC27" s="15">
        <f t="shared" si="4"/>
        <v>24.085637823371989</v>
      </c>
      <c r="AE27" s="8">
        <f t="shared" si="13"/>
        <v>15</v>
      </c>
      <c r="AF27" s="15">
        <f t="shared" si="12"/>
        <v>21.478719897599994</v>
      </c>
      <c r="AH27" s="8">
        <v>19</v>
      </c>
      <c r="AI27" s="15">
        <f t="shared" si="5"/>
        <v>2.0505852227368417</v>
      </c>
      <c r="AK27" s="8">
        <v>19</v>
      </c>
      <c r="AL27" s="15">
        <f t="shared" si="6"/>
        <v>4.9808968218947367</v>
      </c>
      <c r="AP27" s="8">
        <v>19</v>
      </c>
      <c r="AQ27" s="15">
        <f t="shared" si="8"/>
        <v>325.06701857104042</v>
      </c>
      <c r="AS27" s="8">
        <v>485.80900000000003</v>
      </c>
      <c r="AT27" s="8">
        <f t="shared" si="15"/>
        <v>1561.4880000000001</v>
      </c>
    </row>
    <row r="28" spans="5:52" x14ac:dyDescent="0.25">
      <c r="E28" s="11">
        <v>19</v>
      </c>
      <c r="F28" s="12">
        <f t="shared" si="7"/>
        <v>37.009719999999994</v>
      </c>
      <c r="I28" s="8">
        <v>21</v>
      </c>
      <c r="J28" s="15">
        <f t="shared" si="1"/>
        <v>87.682559999999995</v>
      </c>
      <c r="M28" s="8">
        <v>22</v>
      </c>
      <c r="N28" s="15">
        <f t="shared" si="0"/>
        <v>143.52799999999999</v>
      </c>
      <c r="P28" s="8">
        <v>21</v>
      </c>
      <c r="Q28" s="15">
        <f t="shared" si="16"/>
        <v>31.972099310344827</v>
      </c>
      <c r="S28" s="8">
        <v>20</v>
      </c>
      <c r="T28" s="15">
        <f t="shared" si="3"/>
        <v>0.21600000000000003</v>
      </c>
      <c r="V28" s="8">
        <v>12</v>
      </c>
      <c r="W28" s="15">
        <f t="shared" si="14"/>
        <v>1.7899626147048828</v>
      </c>
      <c r="AB28" s="8">
        <v>20</v>
      </c>
      <c r="AC28" s="15">
        <f t="shared" si="4"/>
        <v>22.881355932203391</v>
      </c>
      <c r="AE28" s="8">
        <f>AE27+1</f>
        <v>16</v>
      </c>
      <c r="AF28" s="15">
        <f t="shared" si="12"/>
        <v>20.136299903999994</v>
      </c>
      <c r="AH28" s="8">
        <v>20</v>
      </c>
      <c r="AI28" s="15">
        <f t="shared" si="5"/>
        <v>1.9480559615999997</v>
      </c>
      <c r="AK28" s="8">
        <v>20</v>
      </c>
      <c r="AL28" s="15">
        <f t="shared" si="6"/>
        <v>4.7318519808000001</v>
      </c>
      <c r="AP28" s="8">
        <v>20</v>
      </c>
      <c r="AQ28" s="15">
        <f t="shared" si="8"/>
        <v>333.4757856424884</v>
      </c>
      <c r="AS28" s="8">
        <v>509.73500000000001</v>
      </c>
      <c r="AT28" s="8">
        <f t="shared" si="15"/>
        <v>1537.5619999999999</v>
      </c>
    </row>
    <row r="29" spans="5:52" x14ac:dyDescent="0.25">
      <c r="E29" s="11">
        <v>20</v>
      </c>
      <c r="F29" s="12">
        <f t="shared" si="7"/>
        <v>38.957599999999992</v>
      </c>
      <c r="I29" s="8">
        <v>22</v>
      </c>
      <c r="J29" s="15">
        <f t="shared" si="1"/>
        <v>91.857919999999993</v>
      </c>
      <c r="M29" s="8">
        <v>23</v>
      </c>
      <c r="N29" s="15">
        <f t="shared" si="0"/>
        <v>150.05199999999999</v>
      </c>
      <c r="P29" s="8">
        <v>22</v>
      </c>
      <c r="Q29" s="15">
        <f t="shared" si="16"/>
        <v>30.518822068965516</v>
      </c>
      <c r="S29" s="8">
        <v>21</v>
      </c>
      <c r="T29" s="15">
        <f t="shared" si="3"/>
        <v>0.20571428571428574</v>
      </c>
      <c r="V29" s="8">
        <v>13</v>
      </c>
      <c r="W29" s="15">
        <f t="shared" si="14"/>
        <v>1.6522731828045072</v>
      </c>
      <c r="AB29" s="8">
        <v>21</v>
      </c>
      <c r="AC29" s="15">
        <f t="shared" si="4"/>
        <v>21.791767554479421</v>
      </c>
      <c r="AE29" s="8">
        <f t="shared" si="13"/>
        <v>17</v>
      </c>
      <c r="AF29" s="15">
        <f t="shared" si="12"/>
        <v>18.951811674352935</v>
      </c>
      <c r="AH29" s="8">
        <v>21</v>
      </c>
      <c r="AI29" s="15">
        <f t="shared" si="5"/>
        <v>1.8552913919999998</v>
      </c>
      <c r="AK29" s="8">
        <v>21</v>
      </c>
      <c r="AL29" s="15">
        <f t="shared" si="6"/>
        <v>4.5065256959999997</v>
      </c>
      <c r="AP29" s="8">
        <v>21</v>
      </c>
      <c r="AQ29" s="15">
        <f t="shared" si="8"/>
        <v>342.2882168023699</v>
      </c>
    </row>
    <row r="30" spans="5:52" x14ac:dyDescent="0.25">
      <c r="E30" s="11">
        <v>21</v>
      </c>
      <c r="F30" s="12">
        <f t="shared" si="7"/>
        <v>40.90547999999999</v>
      </c>
      <c r="I30" s="8">
        <v>23</v>
      </c>
      <c r="J30" s="15">
        <f t="shared" si="1"/>
        <v>96.033279999999991</v>
      </c>
      <c r="M30" s="8">
        <v>24</v>
      </c>
      <c r="N30" s="15">
        <f t="shared" si="0"/>
        <v>156.57599999999999</v>
      </c>
      <c r="P30" s="8">
        <v>23</v>
      </c>
      <c r="Q30" s="15">
        <f t="shared" si="16"/>
        <v>29.19191676161919</v>
      </c>
      <c r="S30" s="8">
        <v>22</v>
      </c>
      <c r="T30" s="15">
        <f t="shared" si="3"/>
        <v>0.19636363636363638</v>
      </c>
      <c r="V30" s="8">
        <v>14</v>
      </c>
      <c r="W30" s="15">
        <f t="shared" si="14"/>
        <v>1.5342536697470426</v>
      </c>
      <c r="AB30" s="8">
        <v>22</v>
      </c>
      <c r="AC30" s="15">
        <f t="shared" si="4"/>
        <v>20.801232665639446</v>
      </c>
      <c r="AE30" s="8">
        <f t="shared" si="13"/>
        <v>18</v>
      </c>
      <c r="AF30" s="15">
        <f t="shared" si="12"/>
        <v>17.898933247999995</v>
      </c>
      <c r="AH30" s="8">
        <v>22</v>
      </c>
      <c r="AI30" s="15">
        <f t="shared" si="5"/>
        <v>1.7709599650909089</v>
      </c>
      <c r="AK30" s="8">
        <v>22</v>
      </c>
      <c r="AL30" s="15">
        <f t="shared" si="6"/>
        <v>4.3016836189090908</v>
      </c>
      <c r="AP30" s="8">
        <v>22</v>
      </c>
      <c r="AQ30" s="15">
        <f t="shared" si="8"/>
        <v>351.44926694771669</v>
      </c>
    </row>
    <row r="31" spans="5:52" x14ac:dyDescent="0.25">
      <c r="E31" s="11">
        <v>22</v>
      </c>
      <c r="F31" s="12">
        <f t="shared" si="7"/>
        <v>42.853359999999995</v>
      </c>
      <c r="I31" s="8">
        <v>24</v>
      </c>
      <c r="J31" s="15">
        <f t="shared" si="1"/>
        <v>100.20863999999999</v>
      </c>
      <c r="M31" s="8">
        <v>25</v>
      </c>
      <c r="N31" s="15">
        <f t="shared" si="0"/>
        <v>163.1</v>
      </c>
      <c r="P31" s="8">
        <v>24</v>
      </c>
      <c r="Q31" s="15">
        <f t="shared" si="16"/>
        <v>27.975586896551722</v>
      </c>
      <c r="S31" s="8">
        <v>23</v>
      </c>
      <c r="T31" s="15">
        <f t="shared" si="3"/>
        <v>0.18782608695652175</v>
      </c>
      <c r="V31" s="8">
        <v>15</v>
      </c>
      <c r="W31" s="15">
        <f t="shared" si="14"/>
        <v>1.4319700917639062</v>
      </c>
      <c r="AB31" s="8">
        <v>23</v>
      </c>
      <c r="AC31" s="15">
        <f t="shared" si="4"/>
        <v>19.896831245394253</v>
      </c>
      <c r="AE31" s="8">
        <f>AE30+1</f>
        <v>19</v>
      </c>
      <c r="AF31" s="15">
        <f t="shared" si="12"/>
        <v>16.956884129684205</v>
      </c>
      <c r="AH31" s="8">
        <v>23</v>
      </c>
      <c r="AI31" s="15">
        <f t="shared" si="5"/>
        <v>1.6939617057391303</v>
      </c>
      <c r="AK31" s="8">
        <v>23</v>
      </c>
      <c r="AL31" s="15">
        <f t="shared" si="6"/>
        <v>4.1146538963478259</v>
      </c>
      <c r="AP31" s="8">
        <v>23</v>
      </c>
      <c r="AQ31" s="15">
        <f t="shared" si="8"/>
        <v>360.91346403694644</v>
      </c>
    </row>
    <row r="32" spans="5:52" x14ac:dyDescent="0.25">
      <c r="E32" s="11">
        <v>23</v>
      </c>
      <c r="F32" s="12">
        <f t="shared" si="7"/>
        <v>44.801239999999993</v>
      </c>
      <c r="I32" s="8">
        <v>25</v>
      </c>
      <c r="J32" s="15">
        <f t="shared" si="1"/>
        <v>104.38399999999999</v>
      </c>
      <c r="M32" s="8">
        <v>26</v>
      </c>
      <c r="N32" s="15">
        <f t="shared" si="0"/>
        <v>169.624</v>
      </c>
      <c r="P32" s="8">
        <v>25</v>
      </c>
      <c r="Q32" s="15">
        <f t="shared" si="16"/>
        <v>26.856563420689653</v>
      </c>
      <c r="S32" s="8">
        <v>24</v>
      </c>
      <c r="T32" s="15">
        <f t="shared" si="3"/>
        <v>0.18000000000000002</v>
      </c>
      <c r="V32" s="8">
        <v>16</v>
      </c>
      <c r="W32" s="15">
        <f t="shared" si="14"/>
        <v>1.3424719610286622</v>
      </c>
      <c r="AB32" s="8">
        <v>24</v>
      </c>
      <c r="AC32" s="15">
        <f t="shared" si="4"/>
        <v>19.067796610169491</v>
      </c>
      <c r="AE32" s="8">
        <f t="shared" ref="AE32:AE52" si="17">AE31+1</f>
        <v>20</v>
      </c>
      <c r="AF32" s="15">
        <f t="shared" si="12"/>
        <v>16.109039923199994</v>
      </c>
      <c r="AH32" s="8">
        <v>24</v>
      </c>
      <c r="AI32" s="15">
        <f t="shared" si="5"/>
        <v>1.6233799679999998</v>
      </c>
      <c r="AK32" s="8">
        <v>24</v>
      </c>
      <c r="AL32" s="15">
        <f t="shared" si="6"/>
        <v>3.9432099839999997</v>
      </c>
      <c r="AP32" s="8">
        <v>24</v>
      </c>
      <c r="AQ32" s="15">
        <f t="shared" si="8"/>
        <v>370.6429147020736</v>
      </c>
    </row>
    <row r="33" spans="5:43" x14ac:dyDescent="0.25">
      <c r="E33" s="11">
        <v>24</v>
      </c>
      <c r="F33" s="12">
        <f t="shared" si="7"/>
        <v>46.749119999999991</v>
      </c>
      <c r="I33" s="8">
        <v>26</v>
      </c>
      <c r="J33" s="15">
        <f t="shared" si="1"/>
        <v>108.55935999999998</v>
      </c>
      <c r="M33" s="8">
        <v>27</v>
      </c>
      <c r="N33" s="15">
        <f t="shared" si="0"/>
        <v>176.148</v>
      </c>
      <c r="P33" s="8">
        <v>26</v>
      </c>
      <c r="Q33" s="15">
        <f t="shared" si="16"/>
        <v>25.82361867374005</v>
      </c>
      <c r="S33" s="8">
        <v>25</v>
      </c>
      <c r="T33" s="15">
        <f t="shared" si="3"/>
        <v>0.17280000000000001</v>
      </c>
      <c r="V33" s="8">
        <v>17</v>
      </c>
      <c r="W33" s="15">
        <f t="shared" si="14"/>
        <v>1.2635030221446233</v>
      </c>
      <c r="AB33" s="8">
        <v>25</v>
      </c>
      <c r="AC33" s="15">
        <f t="shared" si="4"/>
        <v>18.305084745762713</v>
      </c>
      <c r="AE33" s="8">
        <f t="shared" si="17"/>
        <v>21</v>
      </c>
      <c r="AF33" s="15">
        <f t="shared" si="12"/>
        <v>15.341942783999995</v>
      </c>
      <c r="AH33" s="8">
        <v>25</v>
      </c>
      <c r="AI33" s="15">
        <f t="shared" si="5"/>
        <v>1.5584447692799999</v>
      </c>
      <c r="AK33" s="8">
        <v>25</v>
      </c>
      <c r="AL33" s="15">
        <f t="shared" si="6"/>
        <v>3.7854815846399998</v>
      </c>
      <c r="AP33" s="8">
        <v>25</v>
      </c>
      <c r="AQ33" s="15">
        <f t="shared" si="8"/>
        <v>380.60578851399066</v>
      </c>
    </row>
    <row r="34" spans="5:43" x14ac:dyDescent="0.25">
      <c r="E34" s="11">
        <v>25</v>
      </c>
      <c r="F34" s="12">
        <f t="shared" si="7"/>
        <v>48.696999999999989</v>
      </c>
      <c r="I34" s="8">
        <v>27</v>
      </c>
      <c r="J34" s="15">
        <f t="shared" si="1"/>
        <v>112.73471999999998</v>
      </c>
      <c r="M34" s="8">
        <v>28</v>
      </c>
      <c r="N34" s="15">
        <f t="shared" si="0"/>
        <v>182.672</v>
      </c>
      <c r="P34" s="8">
        <v>27</v>
      </c>
      <c r="Q34" s="15">
        <f t="shared" si="16"/>
        <v>24.86718835249042</v>
      </c>
      <c r="S34" s="8">
        <v>26</v>
      </c>
      <c r="T34" s="15">
        <f t="shared" si="3"/>
        <v>0.16615384615384615</v>
      </c>
      <c r="V34" s="8">
        <v>18</v>
      </c>
      <c r="W34" s="15">
        <f t="shared" si="14"/>
        <v>1.1933084098032554</v>
      </c>
      <c r="AB34" s="8">
        <v>26</v>
      </c>
      <c r="AC34" s="15">
        <f t="shared" si="4"/>
        <v>17.60104302477184</v>
      </c>
      <c r="AE34" s="8">
        <f t="shared" si="17"/>
        <v>22</v>
      </c>
      <c r="AF34" s="15">
        <f t="shared" si="12"/>
        <v>14.644581748363633</v>
      </c>
      <c r="AH34" s="8">
        <v>26</v>
      </c>
      <c r="AI34" s="15">
        <f t="shared" si="5"/>
        <v>1.4985045858461536</v>
      </c>
      <c r="AK34" s="8">
        <v>26</v>
      </c>
      <c r="AL34" s="15">
        <f t="shared" si="6"/>
        <v>3.639886139076923</v>
      </c>
      <c r="AP34" s="8">
        <v>26</v>
      </c>
      <c r="AQ34" s="15">
        <f t="shared" si="8"/>
        <v>390.77515203268331</v>
      </c>
    </row>
    <row r="35" spans="5:43" x14ac:dyDescent="0.25">
      <c r="E35" s="11">
        <v>26</v>
      </c>
      <c r="F35" s="12">
        <f t="shared" si="7"/>
        <v>50.644879999999986</v>
      </c>
      <c r="I35" s="8">
        <v>28</v>
      </c>
      <c r="J35" s="15">
        <f t="shared" si="1"/>
        <v>116.91007999999999</v>
      </c>
      <c r="M35" s="8">
        <v>29</v>
      </c>
      <c r="N35" s="15">
        <f t="shared" si="0"/>
        <v>189.196</v>
      </c>
      <c r="P35" s="8">
        <v>28</v>
      </c>
      <c r="Q35" s="15">
        <f t="shared" si="16"/>
        <v>23.97907448275862</v>
      </c>
      <c r="S35" s="8">
        <v>27</v>
      </c>
      <c r="T35" s="15">
        <f t="shared" si="3"/>
        <v>0.16</v>
      </c>
      <c r="V35" s="8">
        <v>19</v>
      </c>
      <c r="W35" s="15">
        <f>$W$14/V35</f>
        <v>1.1305027040241367</v>
      </c>
      <c r="AB35" s="8">
        <v>27</v>
      </c>
      <c r="AC35" s="15">
        <f t="shared" si="4"/>
        <v>16.949152542372882</v>
      </c>
      <c r="AE35" s="8">
        <f t="shared" si="17"/>
        <v>23</v>
      </c>
      <c r="AF35" s="15">
        <f t="shared" si="12"/>
        <v>14.007860802782604</v>
      </c>
      <c r="AH35" s="8">
        <v>27</v>
      </c>
      <c r="AI35" s="15">
        <f t="shared" si="5"/>
        <v>1.4430044159999997</v>
      </c>
      <c r="AK35" s="8">
        <v>27</v>
      </c>
      <c r="AL35" s="15">
        <f t="shared" si="6"/>
        <v>3.505075541333333</v>
      </c>
      <c r="AP35" s="8">
        <v>27</v>
      </c>
      <c r="AQ35" s="15">
        <f t="shared" si="8"/>
        <v>401.12806195739876</v>
      </c>
    </row>
    <row r="36" spans="5:43" x14ac:dyDescent="0.25">
      <c r="E36" s="11">
        <v>27</v>
      </c>
      <c r="F36" s="12">
        <f t="shared" si="7"/>
        <v>52.592759999999991</v>
      </c>
      <c r="I36" s="8">
        <v>29</v>
      </c>
      <c r="J36" s="15">
        <f t="shared" si="1"/>
        <v>121.08543999999999</v>
      </c>
      <c r="M36" s="8">
        <v>30</v>
      </c>
      <c r="N36" s="15">
        <f t="shared" si="0"/>
        <v>195.72</v>
      </c>
      <c r="P36" s="8">
        <v>29</v>
      </c>
      <c r="Q36" s="15">
        <f t="shared" si="16"/>
        <v>23.152209845422114</v>
      </c>
      <c r="S36" s="8">
        <v>28</v>
      </c>
      <c r="T36" s="15">
        <f t="shared" si="3"/>
        <v>0.1542857142857143</v>
      </c>
      <c r="V36" s="8">
        <v>20</v>
      </c>
      <c r="W36" s="15">
        <f t="shared" ref="W36:W56" si="18">$W$14/V36</f>
        <v>1.0739775688229298</v>
      </c>
      <c r="AB36" s="8">
        <v>28</v>
      </c>
      <c r="AC36" s="15">
        <f t="shared" si="4"/>
        <v>16.343825665859566</v>
      </c>
      <c r="AE36" s="8">
        <f t="shared" si="17"/>
        <v>24</v>
      </c>
      <c r="AF36" s="15">
        <f t="shared" si="12"/>
        <v>13.424199935999996</v>
      </c>
      <c r="AH36" s="8">
        <v>28</v>
      </c>
      <c r="AI36" s="15">
        <f t="shared" si="5"/>
        <v>1.3914685439999999</v>
      </c>
      <c r="AK36" s="8">
        <v>28</v>
      </c>
      <c r="AL36" s="15">
        <f t="shared" si="6"/>
        <v>3.379894272</v>
      </c>
      <c r="AP36" s="8">
        <v>28</v>
      </c>
      <c r="AQ36" s="15">
        <f t="shared" si="8"/>
        <v>411.64485260177742</v>
      </c>
    </row>
    <row r="37" spans="5:43" x14ac:dyDescent="0.25">
      <c r="E37" s="11">
        <v>28</v>
      </c>
      <c r="F37" s="12">
        <f t="shared" si="7"/>
        <v>54.540639999999989</v>
      </c>
      <c r="I37" s="8">
        <v>30</v>
      </c>
      <c r="J37" s="15">
        <f t="shared" si="1"/>
        <v>125.26079999999999</v>
      </c>
      <c r="M37" s="8">
        <v>31</v>
      </c>
      <c r="N37" s="15">
        <f t="shared" si="0"/>
        <v>202.244</v>
      </c>
      <c r="P37" s="8">
        <v>30</v>
      </c>
      <c r="Q37" s="15">
        <f t="shared" si="16"/>
        <v>22.380469517241377</v>
      </c>
      <c r="S37" s="8">
        <v>29</v>
      </c>
      <c r="T37" s="15">
        <f t="shared" si="3"/>
        <v>0.14896551724137932</v>
      </c>
      <c r="V37" s="8">
        <v>21</v>
      </c>
      <c r="W37" s="15">
        <f t="shared" si="18"/>
        <v>1.0228357798313616</v>
      </c>
      <c r="AB37" s="8">
        <v>29</v>
      </c>
      <c r="AC37" s="15">
        <f t="shared" si="4"/>
        <v>15.780245470485097</v>
      </c>
      <c r="AE37" s="8">
        <f t="shared" si="17"/>
        <v>25</v>
      </c>
      <c r="AF37" s="15">
        <f t="shared" si="12"/>
        <v>12.887231938559996</v>
      </c>
      <c r="AH37" s="8">
        <v>29</v>
      </c>
      <c r="AI37" s="15">
        <f t="shared" si="5"/>
        <v>1.3434868700689653</v>
      </c>
      <c r="AK37" s="8">
        <v>29</v>
      </c>
      <c r="AL37" s="15">
        <f t="shared" si="6"/>
        <v>3.2633461936551722</v>
      </c>
      <c r="AP37" s="8">
        <v>29</v>
      </c>
      <c r="AQ37" s="15">
        <f t="shared" si="8"/>
        <v>422.30857078792303</v>
      </c>
    </row>
    <row r="38" spans="5:43" x14ac:dyDescent="0.25">
      <c r="E38" s="11">
        <v>29</v>
      </c>
      <c r="F38" s="12">
        <f t="shared" si="7"/>
        <v>56.488519999999987</v>
      </c>
      <c r="I38" s="8">
        <v>31</v>
      </c>
      <c r="J38" s="15">
        <f t="shared" si="1"/>
        <v>129.43615999999997</v>
      </c>
      <c r="M38" s="8">
        <v>32</v>
      </c>
      <c r="N38" s="15">
        <f t="shared" si="0"/>
        <v>208.768</v>
      </c>
      <c r="P38" s="8">
        <v>31</v>
      </c>
      <c r="Q38" s="15">
        <f t="shared" si="16"/>
        <v>21.658518887652946</v>
      </c>
      <c r="S38" s="8">
        <v>30</v>
      </c>
      <c r="T38" s="15">
        <f t="shared" si="3"/>
        <v>0.14400000000000002</v>
      </c>
      <c r="V38" s="8">
        <v>22</v>
      </c>
      <c r="W38" s="15">
        <f t="shared" si="18"/>
        <v>0.97634324438448161</v>
      </c>
      <c r="AB38" s="8">
        <v>30</v>
      </c>
      <c r="AC38" s="15">
        <f t="shared" si="4"/>
        <v>15.254237288135593</v>
      </c>
      <c r="AE38" s="8">
        <f t="shared" si="17"/>
        <v>26</v>
      </c>
      <c r="AF38" s="15">
        <f t="shared" si="12"/>
        <v>12.391569171692304</v>
      </c>
      <c r="AH38" s="8">
        <v>30</v>
      </c>
      <c r="AI38" s="15">
        <f t="shared" si="5"/>
        <v>1.2987039743999997</v>
      </c>
      <c r="AK38" s="8">
        <v>30</v>
      </c>
      <c r="AL38" s="15">
        <f t="shared" si="6"/>
        <v>3.1545679871999996</v>
      </c>
      <c r="AP38" s="8">
        <v>30</v>
      </c>
      <c r="AQ38" s="15">
        <f t="shared" si="8"/>
        <v>433.10452376165881</v>
      </c>
    </row>
    <row r="39" spans="5:43" x14ac:dyDescent="0.25">
      <c r="E39" s="11">
        <v>30</v>
      </c>
      <c r="F39" s="12">
        <f t="shared" si="7"/>
        <v>58.436399999999992</v>
      </c>
      <c r="I39" s="8">
        <v>32</v>
      </c>
      <c r="J39" s="15">
        <f t="shared" si="1"/>
        <v>133.61151999999998</v>
      </c>
      <c r="M39" s="8">
        <v>33</v>
      </c>
      <c r="N39" s="15">
        <f t="shared" si="0"/>
        <v>215.292</v>
      </c>
      <c r="P39" s="8">
        <v>32</v>
      </c>
      <c r="Q39" s="15">
        <f t="shared" si="16"/>
        <v>20.981690172413792</v>
      </c>
      <c r="S39" s="8">
        <v>31</v>
      </c>
      <c r="T39" s="15">
        <f t="shared" si="3"/>
        <v>0.13935483870967744</v>
      </c>
      <c r="V39" s="8">
        <v>23</v>
      </c>
      <c r="W39" s="15">
        <f t="shared" si="18"/>
        <v>0.93389353810689546</v>
      </c>
      <c r="AB39" s="8">
        <v>31</v>
      </c>
      <c r="AC39" s="15">
        <f t="shared" si="4"/>
        <v>14.762165117550575</v>
      </c>
      <c r="AE39" s="8">
        <f t="shared" si="17"/>
        <v>27</v>
      </c>
      <c r="AF39" s="15">
        <f t="shared" si="12"/>
        <v>11.93262216533333</v>
      </c>
      <c r="AH39" s="8">
        <v>31</v>
      </c>
      <c r="AI39" s="15">
        <f t="shared" si="5"/>
        <v>1.2568102978064515</v>
      </c>
      <c r="AK39" s="8">
        <v>31</v>
      </c>
      <c r="AL39" s="15">
        <f t="shared" si="6"/>
        <v>3.0528077295483871</v>
      </c>
      <c r="AP39" s="8">
        <v>31</v>
      </c>
      <c r="AQ39" s="15">
        <f t="shared" si="8"/>
        <v>444.01991460805698</v>
      </c>
    </row>
    <row r="40" spans="5:43" x14ac:dyDescent="0.25">
      <c r="E40" s="11">
        <v>31</v>
      </c>
      <c r="F40" s="12">
        <f t="shared" si="7"/>
        <v>60.38427999999999</v>
      </c>
      <c r="I40" s="8">
        <v>33</v>
      </c>
      <c r="J40" s="15">
        <f t="shared" si="1"/>
        <v>137.78688</v>
      </c>
      <c r="M40" s="8">
        <v>34</v>
      </c>
      <c r="N40" s="15">
        <f t="shared" si="0"/>
        <v>221.816</v>
      </c>
      <c r="P40" s="8">
        <v>33</v>
      </c>
      <c r="Q40" s="15">
        <f t="shared" si="16"/>
        <v>20.345881379310345</v>
      </c>
      <c r="S40" s="8">
        <v>32</v>
      </c>
      <c r="T40" s="15">
        <f t="shared" si="3"/>
        <v>0.13500000000000001</v>
      </c>
      <c r="V40" s="8">
        <v>24</v>
      </c>
      <c r="W40" s="15">
        <f t="shared" si="18"/>
        <v>0.89498130735244141</v>
      </c>
      <c r="AB40" s="8">
        <v>32</v>
      </c>
      <c r="AC40" s="15">
        <f t="shared" si="4"/>
        <v>14.300847457627119</v>
      </c>
      <c r="AE40" s="8">
        <f t="shared" si="17"/>
        <v>28</v>
      </c>
      <c r="AF40" s="15">
        <f t="shared" si="12"/>
        <v>11.506457087999996</v>
      </c>
      <c r="AH40" s="8">
        <v>32</v>
      </c>
      <c r="AI40" s="15">
        <f t="shared" si="5"/>
        <v>1.2175349759999998</v>
      </c>
      <c r="AK40" s="8">
        <v>32</v>
      </c>
      <c r="AL40" s="15">
        <f t="shared" si="6"/>
        <v>2.9574074879999999</v>
      </c>
      <c r="AP40" s="8">
        <v>32</v>
      </c>
      <c r="AQ40" s="15">
        <f t="shared" si="8"/>
        <v>455.04354602655525</v>
      </c>
    </row>
    <row r="41" spans="5:43" x14ac:dyDescent="0.25">
      <c r="E41" s="11">
        <v>32</v>
      </c>
      <c r="F41" s="12">
        <f t="shared" si="7"/>
        <v>62.332159999999988</v>
      </c>
      <c r="I41" s="8">
        <v>34</v>
      </c>
      <c r="J41" s="15">
        <f t="shared" si="1"/>
        <v>141.96223999999998</v>
      </c>
      <c r="M41" s="8">
        <v>35</v>
      </c>
      <c r="N41" s="15">
        <f t="shared" si="0"/>
        <v>228.34</v>
      </c>
      <c r="P41" s="8">
        <v>34</v>
      </c>
      <c r="Q41" s="15">
        <f t="shared" si="16"/>
        <v>19.747473103448275</v>
      </c>
      <c r="S41" s="8">
        <v>33</v>
      </c>
      <c r="T41" s="15">
        <f t="shared" si="3"/>
        <v>0.13090909090909092</v>
      </c>
      <c r="V41" s="8">
        <v>25</v>
      </c>
      <c r="W41" s="15">
        <f t="shared" si="18"/>
        <v>0.85918205505834377</v>
      </c>
      <c r="AB41" s="8">
        <v>33</v>
      </c>
      <c r="AC41" s="15">
        <f t="shared" si="4"/>
        <v>13.867488443759632</v>
      </c>
      <c r="AE41" s="8">
        <f t="shared" si="17"/>
        <v>29</v>
      </c>
      <c r="AF41" s="15">
        <f t="shared" si="12"/>
        <v>11.109682705655169</v>
      </c>
      <c r="AH41" s="8">
        <v>33</v>
      </c>
      <c r="AI41" s="15">
        <f t="shared" si="5"/>
        <v>1.1806399767272726</v>
      </c>
      <c r="AK41" s="8">
        <v>33</v>
      </c>
      <c r="AL41" s="15">
        <f t="shared" si="6"/>
        <v>2.8677890792727272</v>
      </c>
      <c r="AP41" s="8">
        <v>33</v>
      </c>
      <c r="AQ41" s="15">
        <f t="shared" si="8"/>
        <v>466.16557796514445</v>
      </c>
    </row>
    <row r="42" spans="5:43" x14ac:dyDescent="0.25">
      <c r="E42" s="11">
        <v>33</v>
      </c>
      <c r="F42" s="12">
        <f t="shared" si="7"/>
        <v>64.280039999999985</v>
      </c>
      <c r="I42" s="8">
        <v>35</v>
      </c>
      <c r="J42" s="15">
        <f t="shared" si="1"/>
        <v>146.13759999999999</v>
      </c>
      <c r="M42" s="8">
        <v>36</v>
      </c>
      <c r="N42" s="15">
        <f t="shared" si="0"/>
        <v>234.864</v>
      </c>
      <c r="P42" s="8">
        <v>35</v>
      </c>
      <c r="Q42" s="15">
        <f t="shared" si="16"/>
        <v>19.183259586206894</v>
      </c>
      <c r="S42" s="8">
        <v>34</v>
      </c>
      <c r="T42" s="15">
        <f t="shared" si="3"/>
        <v>0.12705882352941178</v>
      </c>
      <c r="V42" s="8">
        <v>26</v>
      </c>
      <c r="W42" s="15">
        <f t="shared" si="18"/>
        <v>0.8261365914022536</v>
      </c>
      <c r="AB42" s="8">
        <v>34</v>
      </c>
      <c r="AC42" s="15">
        <f t="shared" si="4"/>
        <v>13.459621136590229</v>
      </c>
      <c r="AE42" s="8">
        <f t="shared" si="17"/>
        <v>30</v>
      </c>
      <c r="AF42" s="15">
        <f t="shared" si="12"/>
        <v>10.739359948799997</v>
      </c>
      <c r="AH42" s="8">
        <v>34</v>
      </c>
      <c r="AI42" s="15">
        <f t="shared" si="5"/>
        <v>1.1459152715294116</v>
      </c>
      <c r="AK42" s="8">
        <v>34</v>
      </c>
      <c r="AL42" s="15">
        <f t="shared" si="6"/>
        <v>2.7834423416470586</v>
      </c>
      <c r="AP42" s="8">
        <v>34</v>
      </c>
      <c r="AQ42" s="15">
        <f t="shared" si="8"/>
        <v>477.37732802499312</v>
      </c>
    </row>
    <row r="43" spans="5:43" x14ac:dyDescent="0.25">
      <c r="E43" s="11">
        <v>34</v>
      </c>
      <c r="F43" s="12">
        <f t="shared" si="7"/>
        <v>66.227919999999983</v>
      </c>
      <c r="I43" s="8">
        <v>36</v>
      </c>
      <c r="J43" s="15">
        <f t="shared" si="1"/>
        <v>150.31295999999998</v>
      </c>
      <c r="M43" s="8">
        <v>37</v>
      </c>
      <c r="N43" s="15">
        <f t="shared" si="0"/>
        <v>241.38800000000001</v>
      </c>
      <c r="P43" s="8">
        <v>36</v>
      </c>
      <c r="Q43" s="15">
        <f t="shared" si="16"/>
        <v>18.650391264367816</v>
      </c>
      <c r="S43" s="8">
        <v>35</v>
      </c>
      <c r="T43" s="15">
        <f t="shared" si="3"/>
        <v>0.12342857142857144</v>
      </c>
      <c r="V43" s="8">
        <v>27</v>
      </c>
      <c r="W43" s="15">
        <f t="shared" si="18"/>
        <v>0.79553893986883684</v>
      </c>
      <c r="AB43" s="8">
        <v>35</v>
      </c>
      <c r="AC43" s="15">
        <f t="shared" si="4"/>
        <v>13.075060532687653</v>
      </c>
      <c r="AE43" s="8">
        <f t="shared" si="17"/>
        <v>31</v>
      </c>
      <c r="AF43" s="15">
        <f t="shared" si="12"/>
        <v>10.392928982709675</v>
      </c>
      <c r="AH43" s="8">
        <v>35</v>
      </c>
      <c r="AI43" s="15">
        <f t="shared" si="5"/>
        <v>1.1131748351999999</v>
      </c>
      <c r="AK43" s="8">
        <v>35</v>
      </c>
      <c r="AL43" s="15">
        <f t="shared" si="6"/>
        <v>2.7039154175999998</v>
      </c>
      <c r="AP43" s="8">
        <v>35</v>
      </c>
      <c r="AQ43" s="15">
        <f t="shared" si="8"/>
        <v>488.6711060814219</v>
      </c>
    </row>
    <row r="44" spans="5:43" x14ac:dyDescent="0.25">
      <c r="E44" s="11">
        <v>35</v>
      </c>
      <c r="F44" s="12">
        <f t="shared" si="7"/>
        <v>68.175799999999981</v>
      </c>
      <c r="I44" s="8">
        <v>37</v>
      </c>
      <c r="J44" s="15">
        <f t="shared" si="1"/>
        <v>154.48831999999999</v>
      </c>
      <c r="M44" s="8">
        <v>38</v>
      </c>
      <c r="N44" s="15">
        <f t="shared" si="0"/>
        <v>247.91200000000001</v>
      </c>
      <c r="P44" s="8">
        <v>37</v>
      </c>
      <c r="Q44" s="15">
        <f t="shared" si="16"/>
        <v>18.146326635601117</v>
      </c>
      <c r="S44" s="8">
        <v>36</v>
      </c>
      <c r="T44" s="15">
        <f t="shared" si="3"/>
        <v>0.12000000000000001</v>
      </c>
      <c r="V44" s="8">
        <v>28</v>
      </c>
      <c r="W44" s="15">
        <f t="shared" si="18"/>
        <v>0.76712683487352129</v>
      </c>
      <c r="AB44" s="8">
        <v>36</v>
      </c>
      <c r="AC44" s="15">
        <f t="shared" si="4"/>
        <v>12.711864406779661</v>
      </c>
      <c r="AE44" s="8">
        <f t="shared" si="17"/>
        <v>32</v>
      </c>
      <c r="AF44" s="15">
        <f t="shared" si="12"/>
        <v>10.068149951999997</v>
      </c>
      <c r="AH44" s="8">
        <v>36</v>
      </c>
      <c r="AI44" s="15">
        <f t="shared" si="5"/>
        <v>1.0822533119999997</v>
      </c>
      <c r="AK44" s="8">
        <v>36</v>
      </c>
      <c r="AL44" s="15">
        <f t="shared" si="6"/>
        <v>2.6288066560000001</v>
      </c>
      <c r="AP44" s="8">
        <v>36</v>
      </c>
      <c r="AQ44" s="15">
        <f t="shared" si="8"/>
        <v>500.04007646804911</v>
      </c>
    </row>
    <row r="45" spans="5:43" x14ac:dyDescent="0.25">
      <c r="E45" s="11">
        <v>36</v>
      </c>
      <c r="F45" s="12">
        <f t="shared" si="7"/>
        <v>70.123679999999979</v>
      </c>
      <c r="I45" s="8">
        <v>38</v>
      </c>
      <c r="J45" s="15">
        <f t="shared" si="1"/>
        <v>158.66367999999997</v>
      </c>
      <c r="M45" s="8">
        <v>39</v>
      </c>
      <c r="N45" s="15">
        <f t="shared" si="0"/>
        <v>254.43600000000001</v>
      </c>
      <c r="P45" s="8">
        <v>38</v>
      </c>
      <c r="Q45" s="15">
        <f t="shared" si="16"/>
        <v>17.668791724137929</v>
      </c>
      <c r="S45" s="8">
        <v>37</v>
      </c>
      <c r="T45" s="15">
        <f t="shared" si="3"/>
        <v>0.11675675675675676</v>
      </c>
      <c r="V45" s="8">
        <v>29</v>
      </c>
      <c r="W45" s="15">
        <f t="shared" si="18"/>
        <v>0.74067418539512397</v>
      </c>
      <c r="AB45" s="8">
        <v>37</v>
      </c>
      <c r="AC45" s="15">
        <f t="shared" si="4"/>
        <v>12.368300503893725</v>
      </c>
      <c r="AE45" s="8">
        <f t="shared" si="17"/>
        <v>33</v>
      </c>
      <c r="AF45" s="15">
        <f t="shared" si="12"/>
        <v>9.7630544989090886</v>
      </c>
      <c r="AH45" s="8">
        <v>37</v>
      </c>
      <c r="AI45" s="15">
        <f t="shared" si="5"/>
        <v>1.0530032224864863</v>
      </c>
      <c r="AK45" s="8">
        <v>37</v>
      </c>
      <c r="AL45" s="15">
        <f t="shared" si="6"/>
        <v>2.5577578274594592</v>
      </c>
      <c r="AP45" s="8">
        <v>37</v>
      </c>
      <c r="AQ45" s="15">
        <f t="shared" si="8"/>
        <v>511.47814250945311</v>
      </c>
    </row>
    <row r="46" spans="5:43" x14ac:dyDescent="0.25">
      <c r="E46" s="11">
        <v>37</v>
      </c>
      <c r="F46" s="12">
        <f t="shared" si="7"/>
        <v>72.071559999999991</v>
      </c>
      <c r="I46" s="8">
        <v>39</v>
      </c>
      <c r="J46" s="15">
        <f t="shared" si="1"/>
        <v>162.83903999999998</v>
      </c>
      <c r="M46" s="8">
        <v>40</v>
      </c>
      <c r="N46" s="15">
        <f t="shared" si="0"/>
        <v>260.95999999999998</v>
      </c>
      <c r="P46" s="8">
        <v>39</v>
      </c>
      <c r="Q46" s="15">
        <f t="shared" si="16"/>
        <v>17.215745782493368</v>
      </c>
      <c r="S46" s="8">
        <v>38</v>
      </c>
      <c r="T46" s="15">
        <f t="shared" si="3"/>
        <v>0.11368421052631579</v>
      </c>
      <c r="V46" s="8">
        <v>30</v>
      </c>
      <c r="W46" s="15">
        <f t="shared" si="18"/>
        <v>0.71598504588195311</v>
      </c>
      <c r="AB46" s="8">
        <v>38</v>
      </c>
      <c r="AC46" s="15">
        <f t="shared" si="4"/>
        <v>12.042818911685995</v>
      </c>
      <c r="AE46" s="8">
        <f t="shared" si="17"/>
        <v>34</v>
      </c>
      <c r="AF46" s="15">
        <f t="shared" si="12"/>
        <v>9.4759058371764677</v>
      </c>
      <c r="AH46" s="8">
        <v>38</v>
      </c>
      <c r="AI46" s="15">
        <f t="shared" si="5"/>
        <v>1.0252926113684209</v>
      </c>
      <c r="AK46" s="8">
        <v>38</v>
      </c>
      <c r="AL46" s="15">
        <f t="shared" si="6"/>
        <v>2.4904484109473684</v>
      </c>
      <c r="AP46" s="8">
        <v>38</v>
      </c>
      <c r="AQ46" s="15">
        <f t="shared" si="8"/>
        <v>522.97984928552012</v>
      </c>
    </row>
    <row r="47" spans="5:43" x14ac:dyDescent="0.25">
      <c r="E47" s="11">
        <v>38</v>
      </c>
      <c r="F47" s="12">
        <f t="shared" si="7"/>
        <v>74.019439999999989</v>
      </c>
      <c r="I47" s="8">
        <v>40</v>
      </c>
      <c r="J47" s="15">
        <f t="shared" si="1"/>
        <v>167.01439999999997</v>
      </c>
      <c r="P47" s="8">
        <v>40</v>
      </c>
      <c r="Q47" s="15">
        <f t="shared" si="16"/>
        <v>16.785352137931035</v>
      </c>
      <c r="S47" s="8">
        <v>39</v>
      </c>
      <c r="T47" s="15">
        <f t="shared" si="3"/>
        <v>0.11076923076923077</v>
      </c>
      <c r="V47" s="8">
        <v>31</v>
      </c>
      <c r="W47" s="15">
        <f t="shared" si="18"/>
        <v>0.6928887540793095</v>
      </c>
      <c r="AB47" s="8">
        <v>39</v>
      </c>
      <c r="AC47" s="15">
        <f t="shared" si="4"/>
        <v>11.734028683181226</v>
      </c>
      <c r="AE47" s="8">
        <f t="shared" si="17"/>
        <v>35</v>
      </c>
      <c r="AF47" s="15">
        <f t="shared" si="12"/>
        <v>9.2051656703999978</v>
      </c>
      <c r="AH47" s="8">
        <v>39</v>
      </c>
      <c r="AI47" s="15">
        <f t="shared" si="5"/>
        <v>0.9990030572307691</v>
      </c>
      <c r="AK47" s="8">
        <v>39</v>
      </c>
      <c r="AL47" s="15">
        <f t="shared" si="6"/>
        <v>2.4265907593846152</v>
      </c>
      <c r="AP47" s="8">
        <v>39</v>
      </c>
      <c r="AQ47" s="15">
        <f t="shared" si="8"/>
        <v>534.5403013551221</v>
      </c>
    </row>
    <row r="48" spans="5:43" x14ac:dyDescent="0.25">
      <c r="E48" s="11">
        <v>39</v>
      </c>
      <c r="F48" s="12">
        <f t="shared" si="7"/>
        <v>75.967319999999987</v>
      </c>
      <c r="S48" s="8">
        <v>40</v>
      </c>
      <c r="T48" s="15">
        <f t="shared" si="3"/>
        <v>0.10800000000000001</v>
      </c>
      <c r="V48" s="8">
        <v>32</v>
      </c>
      <c r="W48" s="15">
        <f t="shared" si="18"/>
        <v>0.67123598051433109</v>
      </c>
      <c r="AB48" s="8">
        <v>40</v>
      </c>
      <c r="AC48" s="15">
        <f t="shared" si="4"/>
        <v>11.440677966101696</v>
      </c>
      <c r="AE48" s="8">
        <f t="shared" si="17"/>
        <v>36</v>
      </c>
      <c r="AF48" s="15">
        <f t="shared" si="12"/>
        <v>8.9494666239999976</v>
      </c>
      <c r="AH48" s="8">
        <v>40</v>
      </c>
      <c r="AI48" s="15">
        <f t="shared" si="5"/>
        <v>0.97402798079999986</v>
      </c>
      <c r="AK48" s="8">
        <v>40</v>
      </c>
      <c r="AL48" s="15">
        <f t="shared" si="6"/>
        <v>2.3659259904000001</v>
      </c>
      <c r="AP48" s="8">
        <v>40</v>
      </c>
      <c r="AQ48" s="15">
        <f>F49+J47+N46+Q47+T48+W56+AC48+AF52+AI48+AL48</f>
        <v>546.15509282124412</v>
      </c>
    </row>
    <row r="49" spans="5:32" x14ac:dyDescent="0.25">
      <c r="E49" s="11">
        <v>40</v>
      </c>
      <c r="F49" s="12">
        <f t="shared" si="7"/>
        <v>77.915199999999984</v>
      </c>
      <c r="V49" s="8">
        <v>33</v>
      </c>
      <c r="W49" s="15">
        <f t="shared" si="18"/>
        <v>0.65089549625632104</v>
      </c>
      <c r="AE49" s="8">
        <f t="shared" si="17"/>
        <v>37</v>
      </c>
      <c r="AF49" s="15">
        <f t="shared" si="12"/>
        <v>8.707589147675673</v>
      </c>
    </row>
    <row r="50" spans="5:32" x14ac:dyDescent="0.25">
      <c r="V50" s="8">
        <v>34</v>
      </c>
      <c r="W50" s="15">
        <f t="shared" si="18"/>
        <v>0.63175151107231164</v>
      </c>
      <c r="AE50" s="8">
        <f t="shared" si="17"/>
        <v>38</v>
      </c>
      <c r="AF50" s="15">
        <f t="shared" si="12"/>
        <v>8.4784420648421026</v>
      </c>
    </row>
    <row r="51" spans="5:32" x14ac:dyDescent="0.25">
      <c r="V51" s="8">
        <v>35</v>
      </c>
      <c r="W51" s="15">
        <f t="shared" si="18"/>
        <v>0.61370146789881697</v>
      </c>
      <c r="AE51" s="8">
        <f t="shared" si="17"/>
        <v>39</v>
      </c>
      <c r="AF51" s="15">
        <f t="shared" si="12"/>
        <v>8.2610461144615357</v>
      </c>
    </row>
    <row r="52" spans="5:32" x14ac:dyDescent="0.25">
      <c r="V52" s="8">
        <v>36</v>
      </c>
      <c r="W52" s="15">
        <f t="shared" si="18"/>
        <v>0.59665420490162768</v>
      </c>
      <c r="AE52" s="8">
        <f t="shared" si="17"/>
        <v>40</v>
      </c>
      <c r="AF52" s="15">
        <f t="shared" si="12"/>
        <v>8.0545199615999969</v>
      </c>
    </row>
    <row r="53" spans="5:32" x14ac:dyDescent="0.25">
      <c r="V53" s="8">
        <v>37</v>
      </c>
      <c r="W53" s="15">
        <f t="shared" si="18"/>
        <v>0.58052841557996204</v>
      </c>
    </row>
    <row r="54" spans="5:32" x14ac:dyDescent="0.25">
      <c r="V54" s="8">
        <v>38</v>
      </c>
      <c r="W54" s="15">
        <f t="shared" si="18"/>
        <v>0.56525135201206833</v>
      </c>
    </row>
    <row r="55" spans="5:32" x14ac:dyDescent="0.25">
      <c r="V55" s="8">
        <v>39</v>
      </c>
      <c r="W55" s="15">
        <f t="shared" si="18"/>
        <v>0.55075772760150243</v>
      </c>
    </row>
    <row r="56" spans="5:32" x14ac:dyDescent="0.25">
      <c r="V56" s="8">
        <v>40</v>
      </c>
      <c r="W56" s="15">
        <f t="shared" si="18"/>
        <v>0.53698878441146491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AC54C-1B58-4BB4-A58B-78CD0D5664AF}">
  <sheetPr codeName="Лист9"/>
  <dimension ref="A1:K11"/>
  <sheetViews>
    <sheetView workbookViewId="0">
      <selection activeCell="N17" sqref="N17"/>
    </sheetView>
  </sheetViews>
  <sheetFormatPr defaultRowHeight="15" x14ac:dyDescent="0.25"/>
  <sheetData>
    <row r="1" spans="1:11" x14ac:dyDescent="0.25">
      <c r="A1" s="4" t="s">
        <v>77</v>
      </c>
      <c r="B1" s="2">
        <v>0.22</v>
      </c>
      <c r="D1" s="4" t="s">
        <v>81</v>
      </c>
      <c r="E1" s="2">
        <v>7.0000000000000007E-2</v>
      </c>
      <c r="G1" s="4" t="s">
        <v>84</v>
      </c>
      <c r="H1" s="2">
        <v>0.5</v>
      </c>
      <c r="J1" s="4" t="s">
        <v>88</v>
      </c>
      <c r="K1" s="2">
        <v>0.2</v>
      </c>
    </row>
    <row r="2" spans="1:11" x14ac:dyDescent="0.25">
      <c r="A2" s="4" t="s">
        <v>78</v>
      </c>
      <c r="B2" s="2">
        <v>0.5</v>
      </c>
      <c r="D2" s="4" t="s">
        <v>82</v>
      </c>
      <c r="E2" s="2">
        <v>0.3</v>
      </c>
      <c r="G2" s="4" t="s">
        <v>85</v>
      </c>
      <c r="H2" s="2">
        <v>2.1000000000000001E-2</v>
      </c>
      <c r="J2" s="4" t="s">
        <v>89</v>
      </c>
      <c r="K2" s="2">
        <v>0.35</v>
      </c>
    </row>
    <row r="3" spans="1:11" x14ac:dyDescent="0.25">
      <c r="A3" s="4" t="s">
        <v>79</v>
      </c>
      <c r="B3" s="2">
        <v>0.08</v>
      </c>
      <c r="D3" s="20" t="s">
        <v>83</v>
      </c>
      <c r="E3" s="21">
        <f>(B4*E1*E2)/(1+B3)</f>
        <v>39.808552777777784</v>
      </c>
      <c r="G3" s="4" t="s">
        <v>86</v>
      </c>
      <c r="H3" s="2">
        <v>0.55000000000000004</v>
      </c>
      <c r="J3" s="20" t="s">
        <v>90</v>
      </c>
      <c r="K3" s="21">
        <f>(B4*K1*K2)/(1+B3)</f>
        <v>132.69517592592592</v>
      </c>
    </row>
    <row r="4" spans="1:11" x14ac:dyDescent="0.25">
      <c r="A4" s="4" t="s">
        <v>80</v>
      </c>
      <c r="B4" s="2">
        <f>'a_r=0.5'!AS2</f>
        <v>2047.297</v>
      </c>
      <c r="G4" s="20" t="s">
        <v>87</v>
      </c>
      <c r="H4" s="21">
        <f>(B4*H1*H2*H3)/(1+B3)</f>
        <v>10.947352013888889</v>
      </c>
    </row>
    <row r="5" spans="1:11" x14ac:dyDescent="0.25">
      <c r="A5" s="20" t="s">
        <v>106</v>
      </c>
      <c r="B5" s="21">
        <f>(B4*B1*B2)/((1+B1)*(1+B3))</f>
        <v>170.91884486945963</v>
      </c>
    </row>
    <row r="7" spans="1:11" x14ac:dyDescent="0.25">
      <c r="A7" s="22" t="s">
        <v>91</v>
      </c>
      <c r="B7" s="9">
        <f>B5+E3+H4+K3</f>
        <v>354.36992558705219</v>
      </c>
    </row>
    <row r="10" spans="1:11" x14ac:dyDescent="0.25">
      <c r="A10" t="s">
        <v>114</v>
      </c>
      <c r="D10" t="s">
        <v>115</v>
      </c>
      <c r="G10" t="s">
        <v>116</v>
      </c>
    </row>
    <row r="11" spans="1:11" x14ac:dyDescent="0.25">
      <c r="A11">
        <f>B4*0.3</f>
        <v>614.18909999999994</v>
      </c>
      <c r="D11">
        <f>B4*0.5</f>
        <v>1023.6485</v>
      </c>
      <c r="G11">
        <f>B4+A11+D11</f>
        <v>3685.1346000000003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U E A A B Q S w M E F A A C A A g A B g e W V j 2 o V 2 C m A A A A + A A A A B I A H A B D b 2 5 m a W c v U G F j a 2 F n Z S 5 4 b W w g o h g A K K A U A A A A A A A A A A A A A A A A A A A A A A A A A A A A h Y 8 x D o I w G E a v Q r r T 1 i q G k J 8 y u E p i N B r X B i o 0 Q j G l t d z N w S N 5 B U k U d X P 8 X t 7 w v s f t D t n Q N s F V m l 5 1 O k U z T F E g d d G V S l c p c v Y U x i j j s B H F W V Q y G G X d J 0 N f p q i 2 9 p I Q 4 r 3 H f o 4 7 U x F G 6 Y w c 8 / W u q G U r 0 E d W / + V Q 6 d 4 K X U j E 4 f C K 4 Q w v F z h i c Y S j m A G Z M O R K f x U 2 F m M K 5 A f C y j X W G c m N C 7 d 7 I N M E 8 n 7 B n 1 B L A w Q U A A I A C A A G B 5 Z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B g e W V v 2 F a z W t A Q A A k R Q A A B M A H A B G b 3 J t d W x h c y 9 T Z W N 0 a W 9 u M S 5 t I K I Y A C i g F A A A A A A A A A A A A A A A A A A A A A A A A A A A A O W V s W 7 b M B C G d w N + B 4 I e L A G C U U n 2 0 k K T 0 y J L E g R 2 p i g D b d E O a 4 k M y L N g x f C Q L B n y A n m R o k m Q t K 9 A v 1 H P 1 V C 0 U 1 e C A g S K 4 F F 3 + L / h M 3 w O Q k k y a d f 4 U 7 f T 7 Z h r p n l B m o R k p O T Q 7 R B 8 7 N P + b n 9 v f + w f 7 L t 9 t q 9 4 N j b 1 4 E j N 1 x W X E H w R J R + M l Q T c m I A e f 8 x P G r J Q Z c F 1 f i F F z b U R 0 P Q N W W C h y e M P c E 2 A 6 6 q f p P m U b 2 C m 1 M p E 5 E a r r z i L y c / 0 k k l x y 3 6 P x 2 R B K i b Z k h 9 6 E b U 4 1 B X r d n a G S y 1 A 4 F 8 r V q 6 E z J t k A B u g Y X R 5 x E t R C e y T 0 V 4 A b B b S i I x V u a 6 k y e K I f J Z z V Q i 5 z O J k h N v z t Q I + g a b k 2 Z / P w a m S / C q M 2 h h 6 1 D 7 Z 7 / b N f s M Y D u / 7 / t G + E E z m 2 f 6 k G M q U z f D O V D N p F k p X b b N p c 8 N N 8 G + E 0 X Z L 2 / M Y x w K s w U Q 2 s N u F 3 Y 6 Q / 9 P v L 1 y p s 7 h S H 3 E N n c U 1 9 B H X y F l c I w 9 x 9 S j a K 0 h C 6 h w 1 z U C K l a q Z n x Z D c K n z 4 H z 0 G Y I b O g / O R 7 M h u J H z 4 P x 1 X O o g u F q s Q G n h t e L c 5 u a v 4 d z m 5 q / g 3 O b m j d 9 + A V B L A Q I t A B Q A A g A I A A Y H l l Y 9 q F d g p g A A A P g A A A A S A A A A A A A A A A A A A A A A A A A A A A B D b 2 5 m a W c v U G F j a 2 F n Z S 5 4 b W x Q S w E C L Q A U A A I A C A A G B 5 Z W D 8 r p q 6 Q A A A D p A A A A E w A A A A A A A A A A A A A A A A D y A A A A W 0 N v b n R l b n R f V H l w Z X N d L n h t b F B L A Q I t A B Q A A g A I A A Y H l l b 9 h W s 1 r Q E A A J E U A A A T A A A A A A A A A A A A A A A A A O M B A A B G b 3 J t d W x h c y 9 T Z W N 0 a W 9 u M S 5 t U E s F B g A A A A A D A A M A w g A A A N 0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9 R A A A A A A A A r V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k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Q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E y V D E 5 O j U 3 O j Q 0 L j I 5 N z Q 2 M T l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T I v 0 J j Q t 9 C 8 0 L X Q v d C 1 0 L 3 Q v d G L 0 L k g 0 Y L Q u N C /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k y L 9 C Y 0 L f Q v N C 1 0 L 3 Q t d C 9 0 L 3 R i 9 C 5 I N G C 0 L j Q v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T I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I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T N U M T Y 6 M T A 6 N T g u O D A 5 N j M 1 O F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M y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T M v 0 J j Q t 9 C 8 0 L X Q v d C 1 0 L 3 Q v d G L 0 L k g 0 Y L Q u N C /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5 M y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M y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0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x M 1 Q y M D o w N j o y M S 4 1 N D g 5 N z c 5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k 0 L 9 C Y 0 L f Q v N C 1 0 L 3 Q t d C 9 0 L 3 R i 9 C 5 I N G C 0 L j Q v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5 N C / Q m N C 3 0 L z Q t d C 9 0 L X Q v d C 9 0 Y v Q u S D R g t C 4 0 L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k 0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0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1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Q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E z V D I w O j M 5 O j I 3 L j g w M T Y 4 N j B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T U v 0 J j Q t 9 C 8 0 L X Q v d C 1 0 L 3 Q v d G L 0 L k g 0 Y L Q u N C /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k 1 L 9 C Y 0 L f Q v N C 1 0 L 3 Q t d C 9 0 L 3 R i 9 C 5 I N G C 0 L j Q v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T U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U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I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z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B U M D k 6 M T Q 6 M j k u N z U z M j E 3 M V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M i A o M i k v 0 J j Q t 9 C 8 0 L X Q v d C 1 0 L 3 Q v d G L 0 L k g 0 Y L Q u N C /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k y I C g y K S / Q m N C 3 0 L z Q t d C 9 0 L X Q v d C 9 0 Y v Q u S D R g t C 4 0 L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k y J T I w K D I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y J T I w K D I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c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I w V D E w O j E 1 O j M 0 L j I w M D Y 1 N z F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T M g K D I p L 9 C Y 0 L f Q v N C 1 0 L 3 Q t d C 9 0 L 3 R i 9 C 5 I N G C 0 L j Q v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5 M y A o M i k v 0 J j Q t 9 C 8 0 L X Q v d C 1 0 L 3 Q v d G L 0 L k g 0 Y L Q u N C /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5 M y U y M C g y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M y U y M C g y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N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3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y M F Q x M D o y M z o y O S 4 2 O T c w M D A z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k 0 I C g y K S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T Q g K D I p L 9 C Y 0 L f Q v N C 1 0 L 3 Q t d C 9 0 L 3 R i 9 C 5 I N G C 0 L j Q v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T Q l M j A o M i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Q l M j A o M i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U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z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B U M T A 6 N D Q 6 M j c u O T M z N j M z M 1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N S A o M i k v 0 J j Q t 9 C 8 0 L X Q v d C 1 0 L 3 Q v d G L 0 L k g 0 Y L Q u N C /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k 1 I C g y K S / Q m N C 3 0 L z Q t d C 9 0 L X Q v d C 9 0 Y v Q u S D R g t C 4 0 L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k 1 J T I w K D I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1 J T I w K D I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y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k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I x V D I w O j M 0 O j M 0 L j M 2 O D g 4 N T Z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T I g K D M p L 9 C Y 0 L f Q v N C 1 0 L 3 Q t d C 9 0 L 3 R i 9 C 5 I N G C 0 L j Q v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5 M i A o M y k v 0 J j Q t 9 C 8 0 L X Q v d C 1 0 L 3 Q v d G L 0 L k g 0 Y L Q u N C /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5 M i U y M C g z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M i U y M C g z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M y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5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y M V Q y M D o 0 M j o x O C 4 1 N j A 4 O D c 3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k z I C g z K S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T M g K D M p L 9 C Y 0 L f Q v N C 1 0 L 3 Q t d C 9 0 L 3 R i 9 C 5 I N G C 0 L j Q v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T M l M j A o M y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M l M j A o M y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Q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F U M j E 6 N D A 6 N T I u N T M w O D A w N l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N C A o M y k v 0 J j Q t 9 C 8 0 L X Q v d C 1 0 L 3 Q v d G L 0 L k g 0 Y L Q u N C /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k 0 I C g z K S / Q m N C 3 0 L z Q t d C 9 0 L X Q v d C 9 0 Y v Q u S D R g t C 4 0 L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k 0 J T I w K D M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0 J T I w K D M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1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k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I x V D I x O j U 2 O j A 0 L j A 1 M T M y O D l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T U g K D M p L 9 C Y 0 L f Q v N C 1 0 L 3 Q t d C 9 0 L 3 R i 9 C 5 I N G C 0 L j Q v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5 N S A o M y k v 0 J j Q t 9 C 8 0 L X Q v d C 1 0 L 3 Q v d G L 0 L k g 0 Y L Q u N C /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5 N S U y M C g z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N S U y M C g z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g h a x w Y G E 5 U 6 9 F O 7 s V / 7 7 G g A A A A A C A A A A A A A Q Z g A A A A E A A C A A A A C V R K + X U e W F 7 2 d P V X x Y Y c V K C 0 a l z h 6 A s D X V T l i 7 D Z Z P A A A A A A A O g A A A A A I A A C A A A A D l d + L 7 N U x t W T T O 9 b J P H l z A i J y v l 2 f T b k 8 L H w i P A e s A z l A A A A A z w A / 5 h h z z K u F b t n 1 b 8 F D u x k P w n f y E n R m N 2 Z j x b O R B F W F 5 D P T d Z 1 F / h o f / P D x 9 T L B c + u j F G Q j E F 6 4 P O 4 2 T F 9 6 5 8 l Z w q B y L k D 7 u F S D t T D a v 9 E A A A A D K j y L P Q x i t w s 5 v u x O s N x A 4 O 8 T g k B v a E L q + H y O U B v z 9 t L A l x 3 W 0 / a D p f 9 L v Z I v h D g L 6 C r + P f U o 5 j 8 8 v G H H h j I b h < / D a t a M a s h u p > 
</file>

<file path=customXml/itemProps1.xml><?xml version="1.0" encoding="utf-8"?>
<ds:datastoreItem xmlns:ds="http://schemas.openxmlformats.org/officeDocument/2006/customXml" ds:itemID="{05E59635-47F2-4F23-9C0D-EC9EEB33592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12</vt:i4>
      </vt:variant>
    </vt:vector>
  </HeadingPairs>
  <TitlesOfParts>
    <vt:vector size="12" baseType="lpstr">
      <vt:lpstr>a_r=0.5</vt:lpstr>
      <vt:lpstr>a_r=0.33</vt:lpstr>
      <vt:lpstr>a_r=0.25</vt:lpstr>
      <vt:lpstr>a_r=0.2</vt:lpstr>
      <vt:lpstr>a_r=0,667</vt:lpstr>
      <vt:lpstr>a_r=0,625</vt:lpstr>
      <vt:lpstr>a_r=0,75</vt:lpstr>
      <vt:lpstr>a_r=0,8</vt:lpstr>
      <vt:lpstr>effects</vt:lpstr>
      <vt:lpstr>contractor</vt:lpstr>
      <vt:lpstr>ЧДД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2023-04-26T21:52:42Z</dcterms:modified>
</cp:coreProperties>
</file>