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ЭтаКнига"/>
  <xr:revisionPtr revIDLastSave="0" documentId="13_ncr:1_{13A7451B-4385-40D8-8BD9-64111F521792}" xr6:coauthVersionLast="40" xr6:coauthVersionMax="40" xr10:uidLastSave="{00000000-0000-0000-0000-000000000000}"/>
  <bookViews>
    <workbookView xWindow="0" yWindow="0" windowWidth="22260" windowHeight="12645" activeTab="11" xr2:uid="{00000000-000D-0000-FFFF-FFFF00000000}"/>
  </bookViews>
  <sheets>
    <sheet name="a_r=0.5" sheetId="1" r:id="rId1"/>
    <sheet name="a_r=0.33" sheetId="25" r:id="rId2"/>
    <sheet name="a_r=0.25" sheetId="26" r:id="rId3"/>
    <sheet name="a_r=0.2" sheetId="27" r:id="rId4"/>
    <sheet name="a_r=0.667" sheetId="28" r:id="rId5"/>
    <sheet name="a_r=0.63" sheetId="30" r:id="rId6"/>
    <sheet name="a_r=0.75" sheetId="31" r:id="rId7"/>
    <sheet name="a_r=0.80" sheetId="32" r:id="rId8"/>
    <sheet name="effects" sheetId="11" r:id="rId9"/>
    <sheet name="contractor" sheetId="12" r:id="rId10"/>
    <sheet name="NPV" sheetId="14" r:id="rId11"/>
    <sheet name="total_data" sheetId="37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4" l="1"/>
  <c r="A11" i="11" l="1"/>
  <c r="Q9" i="12"/>
  <c r="W44" i="32" l="1"/>
  <c r="W42" i="32"/>
  <c r="W43" i="32"/>
  <c r="W45" i="32"/>
  <c r="W46" i="32"/>
  <c r="W47" i="32"/>
  <c r="W48" i="32"/>
  <c r="W49" i="32"/>
  <c r="W41" i="32"/>
  <c r="W29" i="32"/>
  <c r="W30" i="32"/>
  <c r="W31" i="32"/>
  <c r="W32" i="32"/>
  <c r="W33" i="32"/>
  <c r="W34" i="32"/>
  <c r="W35" i="32"/>
  <c r="W36" i="32"/>
  <c r="W37" i="32"/>
  <c r="W38" i="32"/>
  <c r="W39" i="32"/>
  <c r="W40" i="32"/>
  <c r="R21" i="32"/>
  <c r="R21" i="31"/>
  <c r="R21" i="30"/>
  <c r="R21" i="28"/>
  <c r="R21" i="27"/>
  <c r="R21" i="26"/>
  <c r="R21" i="25"/>
  <c r="W28" i="32" l="1"/>
  <c r="W18" i="32"/>
  <c r="R21" i="1"/>
  <c r="B5" i="1" l="1"/>
  <c r="B7" i="32"/>
  <c r="B7" i="31"/>
  <c r="B7" i="30"/>
  <c r="B7" i="28"/>
  <c r="B7" i="27"/>
  <c r="B7" i="26"/>
  <c r="B7" i="25"/>
  <c r="B4" i="11" l="1"/>
  <c r="AE4" i="26" l="1"/>
  <c r="AE4" i="27"/>
  <c r="AE4" i="28"/>
  <c r="AE4" i="30"/>
  <c r="AE4" i="31"/>
  <c r="AE4" i="32"/>
  <c r="AE4" i="25"/>
  <c r="AD4" i="26"/>
  <c r="AD4" i="27"/>
  <c r="AD4" i="28"/>
  <c r="AD4" i="30"/>
  <c r="AD4" i="31"/>
  <c r="AD4" i="32"/>
  <c r="AD4" i="25"/>
  <c r="AC4" i="26"/>
  <c r="AC4" i="27"/>
  <c r="AC4" i="28"/>
  <c r="AC4" i="30"/>
  <c r="AC4" i="31"/>
  <c r="AC4" i="32"/>
  <c r="AC4" i="25"/>
  <c r="AB4" i="26"/>
  <c r="AB4" i="27"/>
  <c r="AB4" i="28"/>
  <c r="AB4" i="30"/>
  <c r="AB4" i="31"/>
  <c r="AB4" i="32"/>
  <c r="AB4" i="25"/>
  <c r="AA7" i="26"/>
  <c r="AA7" i="27"/>
  <c r="AA7" i="28"/>
  <c r="AA7" i="30"/>
  <c r="AA7" i="31"/>
  <c r="AA7" i="32"/>
  <c r="AA7" i="25"/>
  <c r="AA6" i="26"/>
  <c r="AA6" i="27"/>
  <c r="AA6" i="28"/>
  <c r="AA6" i="30"/>
  <c r="AA6" i="31"/>
  <c r="AA6" i="32"/>
  <c r="AA6" i="25"/>
  <c r="Z7" i="26"/>
  <c r="Z7" i="27"/>
  <c r="Z7" i="28"/>
  <c r="Z7" i="30"/>
  <c r="Z7" i="31"/>
  <c r="Z7" i="32"/>
  <c r="Z7" i="25"/>
  <c r="Z6" i="26"/>
  <c r="Z6" i="27"/>
  <c r="Z6" i="28"/>
  <c r="Z6" i="30"/>
  <c r="Z6" i="31"/>
  <c r="Z6" i="32"/>
  <c r="Z6" i="25"/>
  <c r="AA4" i="26"/>
  <c r="AA4" i="27"/>
  <c r="AA4" i="28"/>
  <c r="AA4" i="30"/>
  <c r="AA4" i="31"/>
  <c r="AA4" i="32"/>
  <c r="AA4" i="25"/>
  <c r="AA3" i="26"/>
  <c r="AA3" i="27"/>
  <c r="AA3" i="28"/>
  <c r="AA3" i="30"/>
  <c r="AA3" i="31"/>
  <c r="AA3" i="32"/>
  <c r="AA3" i="25"/>
  <c r="AA2" i="26"/>
  <c r="AA2" i="27"/>
  <c r="AA2" i="28"/>
  <c r="AA2" i="30"/>
  <c r="AA2" i="31"/>
  <c r="AA2" i="32"/>
  <c r="AA2" i="25"/>
  <c r="Y4" i="26"/>
  <c r="Y4" i="27"/>
  <c r="Y4" i="28"/>
  <c r="Y4" i="30"/>
  <c r="Y4" i="31"/>
  <c r="Y4" i="32"/>
  <c r="Y4" i="25"/>
  <c r="Y3" i="26"/>
  <c r="Y3" i="27"/>
  <c r="Y3" i="28"/>
  <c r="Y3" i="30"/>
  <c r="Y3" i="31"/>
  <c r="Y3" i="32"/>
  <c r="Y3" i="25"/>
  <c r="Y2" i="26"/>
  <c r="Y2" i="27"/>
  <c r="Y2" i="28"/>
  <c r="Y2" i="30"/>
  <c r="Y2" i="31"/>
  <c r="Y2" i="32"/>
  <c r="Y2" i="25"/>
  <c r="U9" i="26"/>
  <c r="U9" i="27"/>
  <c r="U9" i="28"/>
  <c r="U9" i="30"/>
  <c r="U9" i="31"/>
  <c r="U9" i="32"/>
  <c r="U9" i="25"/>
  <c r="U8" i="26"/>
  <c r="U8" i="27"/>
  <c r="U8" i="28"/>
  <c r="U8" i="30"/>
  <c r="U8" i="31"/>
  <c r="U8" i="32"/>
  <c r="U8" i="25"/>
  <c r="U7" i="26"/>
  <c r="U7" i="27"/>
  <c r="U7" i="28"/>
  <c r="U7" i="30"/>
  <c r="U7" i="31"/>
  <c r="U7" i="32"/>
  <c r="U7" i="25"/>
  <c r="T8" i="26"/>
  <c r="T8" i="27"/>
  <c r="T8" i="28"/>
  <c r="T8" i="30"/>
  <c r="T8" i="31"/>
  <c r="T8" i="32"/>
  <c r="T8" i="25"/>
  <c r="S9" i="26"/>
  <c r="S9" i="27"/>
  <c r="S9" i="28"/>
  <c r="S9" i="30"/>
  <c r="S9" i="31"/>
  <c r="S9" i="32"/>
  <c r="S9" i="25"/>
  <c r="S8" i="26"/>
  <c r="S8" i="27"/>
  <c r="S8" i="28"/>
  <c r="S8" i="30"/>
  <c r="S8" i="31"/>
  <c r="S8" i="32"/>
  <c r="S8" i="25"/>
  <c r="S7" i="26"/>
  <c r="S7" i="27"/>
  <c r="S7" i="28"/>
  <c r="S7" i="30"/>
  <c r="S7" i="31"/>
  <c r="S7" i="32"/>
  <c r="S7" i="25"/>
  <c r="S5" i="26"/>
  <c r="S5" i="27"/>
  <c r="S5" i="28"/>
  <c r="S5" i="30"/>
  <c r="S5" i="31"/>
  <c r="S5" i="32"/>
  <c r="S5" i="25"/>
  <c r="S4" i="26"/>
  <c r="S4" i="27"/>
  <c r="S4" i="28"/>
  <c r="S4" i="30"/>
  <c r="S4" i="31"/>
  <c r="S4" i="32"/>
  <c r="S4" i="25"/>
  <c r="S3" i="26"/>
  <c r="S3" i="27"/>
  <c r="S3" i="28"/>
  <c r="S3" i="30"/>
  <c r="S3" i="31"/>
  <c r="S3" i="32"/>
  <c r="S3" i="25"/>
  <c r="S2" i="26"/>
  <c r="S2" i="27"/>
  <c r="S2" i="28"/>
  <c r="S2" i="30"/>
  <c r="S2" i="31"/>
  <c r="S2" i="32"/>
  <c r="S2" i="25"/>
  <c r="N4" i="26"/>
  <c r="N4" i="27"/>
  <c r="N4" i="28"/>
  <c r="N4" i="30"/>
  <c r="N4" i="31"/>
  <c r="N4" i="32"/>
  <c r="N4" i="25"/>
  <c r="N3" i="26"/>
  <c r="N3" i="27"/>
  <c r="N3" i="28"/>
  <c r="N3" i="30"/>
  <c r="N3" i="31"/>
  <c r="N3" i="32"/>
  <c r="N3" i="25"/>
  <c r="N2" i="26"/>
  <c r="N2" i="27"/>
  <c r="N2" i="28"/>
  <c r="N2" i="30"/>
  <c r="N2" i="31"/>
  <c r="N2" i="32"/>
  <c r="N2" i="25"/>
  <c r="L3" i="26"/>
  <c r="L3" i="27"/>
  <c r="L3" i="28"/>
  <c r="L3" i="30"/>
  <c r="L3" i="31"/>
  <c r="L3" i="32"/>
  <c r="L3" i="25"/>
  <c r="L2" i="26"/>
  <c r="L2" i="27"/>
  <c r="L2" i="28"/>
  <c r="L2" i="30"/>
  <c r="L2" i="31"/>
  <c r="L2" i="32"/>
  <c r="L2" i="25"/>
  <c r="J2" i="26"/>
  <c r="J2" i="27"/>
  <c r="J2" i="28"/>
  <c r="J2" i="30"/>
  <c r="J2" i="31"/>
  <c r="J2" i="32"/>
  <c r="J2" i="25"/>
  <c r="H3" i="26"/>
  <c r="H3" i="27"/>
  <c r="H3" i="28"/>
  <c r="H3" i="30"/>
  <c r="H3" i="31"/>
  <c r="H3" i="32"/>
  <c r="H3" i="25"/>
  <c r="H2" i="26"/>
  <c r="H2" i="27"/>
  <c r="H2" i="28"/>
  <c r="H2" i="30"/>
  <c r="H2" i="31"/>
  <c r="H2" i="32"/>
  <c r="H2" i="25"/>
  <c r="F5" i="26"/>
  <c r="F5" i="27"/>
  <c r="F5" i="28"/>
  <c r="F5" i="30"/>
  <c r="F5" i="31"/>
  <c r="F5" i="32"/>
  <c r="F5" i="25"/>
  <c r="F4" i="26"/>
  <c r="F4" i="27"/>
  <c r="F4" i="28"/>
  <c r="F4" i="30"/>
  <c r="F4" i="31"/>
  <c r="F4" i="32"/>
  <c r="F4" i="25"/>
  <c r="F3" i="26"/>
  <c r="F3" i="27"/>
  <c r="F3" i="28"/>
  <c r="F3" i="30"/>
  <c r="F3" i="31"/>
  <c r="F3" i="32"/>
  <c r="F3" i="25"/>
  <c r="F2" i="26"/>
  <c r="F2" i="27"/>
  <c r="F2" i="28"/>
  <c r="F2" i="30"/>
  <c r="F2" i="31"/>
  <c r="F2" i="32"/>
  <c r="F2" i="25"/>
  <c r="T21" i="32" l="1"/>
  <c r="T12" i="32"/>
  <c r="R12" i="32"/>
  <c r="AA10" i="32"/>
  <c r="T9" i="32"/>
  <c r="T7" i="32"/>
  <c r="AE6" i="32"/>
  <c r="AC6" i="32"/>
  <c r="B3" i="32"/>
  <c r="B6" i="32" s="1"/>
  <c r="B2" i="32"/>
  <c r="N6" i="32" s="1"/>
  <c r="B1" i="32"/>
  <c r="T21" i="31"/>
  <c r="T12" i="31"/>
  <c r="R12" i="31"/>
  <c r="AA10" i="31"/>
  <c r="T9" i="31"/>
  <c r="T7" i="31"/>
  <c r="S12" i="31" s="1"/>
  <c r="AE6" i="31"/>
  <c r="AC6" i="31"/>
  <c r="B3" i="31"/>
  <c r="B6" i="31" s="1"/>
  <c r="B2" i="31"/>
  <c r="N6" i="31" s="1"/>
  <c r="B1" i="31"/>
  <c r="T21" i="30"/>
  <c r="T12" i="30"/>
  <c r="R12" i="30"/>
  <c r="AA10" i="30"/>
  <c r="T9" i="30"/>
  <c r="T7" i="30"/>
  <c r="S12" i="30" s="1"/>
  <c r="AE6" i="30"/>
  <c r="AC6" i="30"/>
  <c r="B3" i="30"/>
  <c r="B6" i="30" s="1"/>
  <c r="B2" i="30"/>
  <c r="N6" i="30" s="1"/>
  <c r="B1" i="30"/>
  <c r="H5" i="30" s="1"/>
  <c r="G40" i="30" s="1"/>
  <c r="T21" i="28"/>
  <c r="T12" i="28"/>
  <c r="R12" i="28"/>
  <c r="AA10" i="28"/>
  <c r="T9" i="28"/>
  <c r="T7" i="28"/>
  <c r="S12" i="28" s="1"/>
  <c r="AE6" i="28"/>
  <c r="AC6" i="28"/>
  <c r="B3" i="28"/>
  <c r="B6" i="28" s="1"/>
  <c r="B2" i="28"/>
  <c r="N6" i="28" s="1"/>
  <c r="B1" i="28"/>
  <c r="J4" i="28" s="1"/>
  <c r="T21" i="27"/>
  <c r="T12" i="27"/>
  <c r="R12" i="27"/>
  <c r="AA10" i="27"/>
  <c r="T9" i="27"/>
  <c r="T7" i="27"/>
  <c r="S12" i="27" s="1"/>
  <c r="AE6" i="27"/>
  <c r="AC6" i="27"/>
  <c r="B3" i="27"/>
  <c r="B6" i="27" s="1"/>
  <c r="B2" i="27"/>
  <c r="N6" i="27" s="1"/>
  <c r="B1" i="27"/>
  <c r="B1" i="26"/>
  <c r="H5" i="26" s="1"/>
  <c r="G40" i="26" s="1"/>
  <c r="T21" i="26"/>
  <c r="T12" i="26"/>
  <c r="R12" i="26"/>
  <c r="AA10" i="26"/>
  <c r="T9" i="26"/>
  <c r="T7" i="26"/>
  <c r="S12" i="26" s="1"/>
  <c r="AE6" i="26"/>
  <c r="AC6" i="26"/>
  <c r="B3" i="26"/>
  <c r="B6" i="26" s="1"/>
  <c r="B2" i="26"/>
  <c r="N6" i="26" s="1"/>
  <c r="B3" i="25"/>
  <c r="B5" i="25" s="1"/>
  <c r="B2" i="25"/>
  <c r="Y6" i="25" s="1"/>
  <c r="L45" i="25" s="1"/>
  <c r="B1" i="25"/>
  <c r="J4" i="25" s="1"/>
  <c r="H41" i="25" s="1"/>
  <c r="T7" i="25"/>
  <c r="T9" i="25"/>
  <c r="T21" i="25"/>
  <c r="T12" i="25"/>
  <c r="R12" i="25"/>
  <c r="AA10" i="25"/>
  <c r="AE6" i="25"/>
  <c r="AC6" i="25"/>
  <c r="R12" i="1"/>
  <c r="H5" i="1"/>
  <c r="G22" i="1" s="1"/>
  <c r="W27" i="32" l="1"/>
  <c r="N6" i="25"/>
  <c r="J43" i="25" s="1"/>
  <c r="S12" i="25"/>
  <c r="S12" i="32"/>
  <c r="S14" i="32" s="1"/>
  <c r="Y6" i="30"/>
  <c r="L45" i="30" s="1"/>
  <c r="Y6" i="26"/>
  <c r="L45" i="26" s="1"/>
  <c r="Y6" i="28"/>
  <c r="L45" i="28" s="1"/>
  <c r="Y6" i="27"/>
  <c r="L45" i="27" s="1"/>
  <c r="H5" i="25"/>
  <c r="G40" i="25" s="1"/>
  <c r="W52" i="32"/>
  <c r="W50" i="32"/>
  <c r="W51" i="32"/>
  <c r="W57" i="32"/>
  <c r="W53" i="32"/>
  <c r="W26" i="32"/>
  <c r="W54" i="32"/>
  <c r="W55" i="32"/>
  <c r="W56" i="32"/>
  <c r="Y6" i="32"/>
  <c r="L45" i="32" s="1"/>
  <c r="Y6" i="31"/>
  <c r="L45" i="31" s="1"/>
  <c r="G49" i="1"/>
  <c r="G25" i="1"/>
  <c r="G45" i="1"/>
  <c r="G19" i="1"/>
  <c r="G44" i="1"/>
  <c r="G31" i="1"/>
  <c r="G30" i="1"/>
  <c r="G21" i="1"/>
  <c r="G20" i="1"/>
  <c r="G18" i="1"/>
  <c r="G43" i="1"/>
  <c r="G12" i="1"/>
  <c r="AA9" i="25"/>
  <c r="M18" i="25" s="1"/>
  <c r="G42" i="1"/>
  <c r="G15" i="1"/>
  <c r="G37" i="1"/>
  <c r="G33" i="1"/>
  <c r="G32" i="1"/>
  <c r="L10" i="25"/>
  <c r="L18" i="25"/>
  <c r="L32" i="25"/>
  <c r="G26" i="26"/>
  <c r="G27" i="26"/>
  <c r="J42" i="25"/>
  <c r="L44" i="25"/>
  <c r="J28" i="25"/>
  <c r="L16" i="25"/>
  <c r="J30" i="25"/>
  <c r="J10" i="25"/>
  <c r="L30" i="25"/>
  <c r="J43" i="32"/>
  <c r="J31" i="32"/>
  <c r="J16" i="32"/>
  <c r="J12" i="32"/>
  <c r="J30" i="32"/>
  <c r="J44" i="32"/>
  <c r="J32" i="32"/>
  <c r="J17" i="32"/>
  <c r="J45" i="32"/>
  <c r="J33" i="32"/>
  <c r="J18" i="32"/>
  <c r="J46" i="32"/>
  <c r="J34" i="32"/>
  <c r="J19" i="32"/>
  <c r="J10" i="32"/>
  <c r="J47" i="32"/>
  <c r="J35" i="32"/>
  <c r="J23" i="32"/>
  <c r="J22" i="32"/>
  <c r="J20" i="32"/>
  <c r="J15" i="32"/>
  <c r="J48" i="32"/>
  <c r="J36" i="32"/>
  <c r="J24" i="32"/>
  <c r="J21" i="32"/>
  <c r="J14" i="32"/>
  <c r="J49" i="32"/>
  <c r="J37" i="32"/>
  <c r="J25" i="32"/>
  <c r="J38" i="32"/>
  <c r="J26" i="32"/>
  <c r="J39" i="32"/>
  <c r="J27" i="32"/>
  <c r="J42" i="32"/>
  <c r="J40" i="32"/>
  <c r="J28" i="32"/>
  <c r="J11" i="32"/>
  <c r="J41" i="32"/>
  <c r="J29" i="32"/>
  <c r="J13" i="32"/>
  <c r="L12" i="32"/>
  <c r="L16" i="32"/>
  <c r="L31" i="32"/>
  <c r="L43" i="32"/>
  <c r="L11" i="32"/>
  <c r="L15" i="32"/>
  <c r="L30" i="32"/>
  <c r="L42" i="32"/>
  <c r="L17" i="32"/>
  <c r="L13" i="32"/>
  <c r="L41" i="32"/>
  <c r="L28" i="32"/>
  <c r="L40" i="32"/>
  <c r="L27" i="32"/>
  <c r="L39" i="32"/>
  <c r="J4" i="32"/>
  <c r="L26" i="32"/>
  <c r="L38" i="32"/>
  <c r="B5" i="32"/>
  <c r="L5" i="32" s="1"/>
  <c r="AA9" i="32"/>
  <c r="O34" i="32" s="1"/>
  <c r="L25" i="32"/>
  <c r="L37" i="32"/>
  <c r="L49" i="32"/>
  <c r="L32" i="32"/>
  <c r="L14" i="32"/>
  <c r="H5" i="32"/>
  <c r="L21" i="32"/>
  <c r="L24" i="32"/>
  <c r="L36" i="32"/>
  <c r="L48" i="32"/>
  <c r="L20" i="32"/>
  <c r="L22" i="32"/>
  <c r="L23" i="32"/>
  <c r="L35" i="32"/>
  <c r="L47" i="32"/>
  <c r="L44" i="32"/>
  <c r="L19" i="32"/>
  <c r="L34" i="32"/>
  <c r="L46" i="32"/>
  <c r="L10" i="32"/>
  <c r="L18" i="32"/>
  <c r="L33" i="32"/>
  <c r="J43" i="31"/>
  <c r="J31" i="31"/>
  <c r="J16" i="31"/>
  <c r="J12" i="31"/>
  <c r="J44" i="31"/>
  <c r="J32" i="31"/>
  <c r="J17" i="31"/>
  <c r="J45" i="31"/>
  <c r="J33" i="31"/>
  <c r="J18" i="31"/>
  <c r="J46" i="31"/>
  <c r="J34" i="31"/>
  <c r="J19" i="31"/>
  <c r="J42" i="31"/>
  <c r="J11" i="31"/>
  <c r="J47" i="31"/>
  <c r="J35" i="31"/>
  <c r="J23" i="31"/>
  <c r="J22" i="31"/>
  <c r="J20" i="31"/>
  <c r="J10" i="31"/>
  <c r="J48" i="31"/>
  <c r="J36" i="31"/>
  <c r="J24" i="31"/>
  <c r="J21" i="31"/>
  <c r="J30" i="31"/>
  <c r="J49" i="31"/>
  <c r="J37" i="31"/>
  <c r="J25" i="31"/>
  <c r="J38" i="31"/>
  <c r="J26" i="31"/>
  <c r="J39" i="31"/>
  <c r="J27" i="31"/>
  <c r="J15" i="31"/>
  <c r="J40" i="31"/>
  <c r="J28" i="31"/>
  <c r="J14" i="31"/>
  <c r="J41" i="31"/>
  <c r="J29" i="31"/>
  <c r="J13" i="31"/>
  <c r="S14" i="31"/>
  <c r="L12" i="31"/>
  <c r="L16" i="31"/>
  <c r="L31" i="31"/>
  <c r="L43" i="31"/>
  <c r="L44" i="31"/>
  <c r="L11" i="31"/>
  <c r="L14" i="31"/>
  <c r="L30" i="31"/>
  <c r="L42" i="31"/>
  <c r="L13" i="31"/>
  <c r="L29" i="31"/>
  <c r="L41" i="31"/>
  <c r="L28" i="31"/>
  <c r="L40" i="31"/>
  <c r="L27" i="31"/>
  <c r="L39" i="31"/>
  <c r="L26" i="31"/>
  <c r="L38" i="31"/>
  <c r="L10" i="31"/>
  <c r="J4" i="31"/>
  <c r="B5" i="31"/>
  <c r="L5" i="31" s="1"/>
  <c r="AA9" i="31"/>
  <c r="O34" i="31" s="1"/>
  <c r="L25" i="31"/>
  <c r="L37" i="31"/>
  <c r="L49" i="31"/>
  <c r="L32" i="31"/>
  <c r="H5" i="31"/>
  <c r="L21" i="31"/>
  <c r="L24" i="31"/>
  <c r="L36" i="31"/>
  <c r="L48" i="31"/>
  <c r="L17" i="31"/>
  <c r="L15" i="31"/>
  <c r="L20" i="31"/>
  <c r="L22" i="31"/>
  <c r="L23" i="31"/>
  <c r="L35" i="31"/>
  <c r="L47" i="31"/>
  <c r="L19" i="31"/>
  <c r="L34" i="31"/>
  <c r="L46" i="31"/>
  <c r="L18" i="31"/>
  <c r="L33" i="31"/>
  <c r="G27" i="30"/>
  <c r="G39" i="30"/>
  <c r="S14" i="30"/>
  <c r="J43" i="30"/>
  <c r="J31" i="30"/>
  <c r="J16" i="30"/>
  <c r="J12" i="30"/>
  <c r="J44" i="30"/>
  <c r="J32" i="30"/>
  <c r="J17" i="30"/>
  <c r="J45" i="30"/>
  <c r="J33" i="30"/>
  <c r="J18" i="30"/>
  <c r="J46" i="30"/>
  <c r="J34" i="30"/>
  <c r="J19" i="30"/>
  <c r="J10" i="30"/>
  <c r="J47" i="30"/>
  <c r="J35" i="30"/>
  <c r="J23" i="30"/>
  <c r="J22" i="30"/>
  <c r="J20" i="30"/>
  <c r="J48" i="30"/>
  <c r="J36" i="30"/>
  <c r="J24" i="30"/>
  <c r="J21" i="30"/>
  <c r="J49" i="30"/>
  <c r="J37" i="30"/>
  <c r="J25" i="30"/>
  <c r="J42" i="30"/>
  <c r="J38" i="30"/>
  <c r="J26" i="30"/>
  <c r="J14" i="30"/>
  <c r="J39" i="30"/>
  <c r="J27" i="30"/>
  <c r="J13" i="30"/>
  <c r="J11" i="30"/>
  <c r="J40" i="30"/>
  <c r="J28" i="30"/>
  <c r="J30" i="30"/>
  <c r="J41" i="30"/>
  <c r="J29" i="30"/>
  <c r="J15" i="30"/>
  <c r="L16" i="30"/>
  <c r="G26" i="30"/>
  <c r="L31" i="30"/>
  <c r="G38" i="30"/>
  <c r="L43" i="30"/>
  <c r="L10" i="30"/>
  <c r="L15" i="30"/>
  <c r="G25" i="30"/>
  <c r="L30" i="30"/>
  <c r="G37" i="30"/>
  <c r="L42" i="30"/>
  <c r="G49" i="30"/>
  <c r="L13" i="30"/>
  <c r="G21" i="30"/>
  <c r="G24" i="30"/>
  <c r="L29" i="30"/>
  <c r="G36" i="30"/>
  <c r="L41" i="30"/>
  <c r="G48" i="30"/>
  <c r="G20" i="30"/>
  <c r="G22" i="30"/>
  <c r="G23" i="30"/>
  <c r="L28" i="30"/>
  <c r="G35" i="30"/>
  <c r="L40" i="30"/>
  <c r="G47" i="30"/>
  <c r="G19" i="30"/>
  <c r="L27" i="30"/>
  <c r="G34" i="30"/>
  <c r="L39" i="30"/>
  <c r="G46" i="30"/>
  <c r="L17" i="30"/>
  <c r="L11" i="30"/>
  <c r="L14" i="30"/>
  <c r="G18" i="30"/>
  <c r="L26" i="30"/>
  <c r="G33" i="30"/>
  <c r="L38" i="30"/>
  <c r="G45" i="30"/>
  <c r="J4" i="30"/>
  <c r="B5" i="30"/>
  <c r="AA9" i="30"/>
  <c r="N33" i="30" s="1"/>
  <c r="G17" i="30"/>
  <c r="L25" i="30"/>
  <c r="G32" i="30"/>
  <c r="L37" i="30"/>
  <c r="G44" i="30"/>
  <c r="L49" i="30"/>
  <c r="G16" i="30"/>
  <c r="L21" i="30"/>
  <c r="G31" i="30"/>
  <c r="L36" i="30"/>
  <c r="G43" i="30"/>
  <c r="L48" i="30"/>
  <c r="L44" i="30"/>
  <c r="G10" i="30"/>
  <c r="G11" i="30"/>
  <c r="G14" i="30"/>
  <c r="G15" i="30"/>
  <c r="L20" i="30"/>
  <c r="L22" i="30"/>
  <c r="L23" i="30"/>
  <c r="G30" i="30"/>
  <c r="L35" i="30"/>
  <c r="G42" i="30"/>
  <c r="L47" i="30"/>
  <c r="L12" i="30"/>
  <c r="G13" i="30"/>
  <c r="L19" i="30"/>
  <c r="G29" i="30"/>
  <c r="L34" i="30"/>
  <c r="G41" i="30"/>
  <c r="L46" i="30"/>
  <c r="L32" i="30"/>
  <c r="G12" i="30"/>
  <c r="L24" i="30"/>
  <c r="L18" i="30"/>
  <c r="G28" i="30"/>
  <c r="L33" i="30"/>
  <c r="H41" i="28"/>
  <c r="H29" i="28"/>
  <c r="H13" i="28"/>
  <c r="H42" i="28"/>
  <c r="H30" i="28"/>
  <c r="H15" i="28"/>
  <c r="H14" i="28"/>
  <c r="H11" i="28"/>
  <c r="H10" i="28"/>
  <c r="H43" i="28"/>
  <c r="H31" i="28"/>
  <c r="H16" i="28"/>
  <c r="H12" i="28"/>
  <c r="H44" i="28"/>
  <c r="H32" i="28"/>
  <c r="H17" i="28"/>
  <c r="H28" i="28"/>
  <c r="H45" i="28"/>
  <c r="H33" i="28"/>
  <c r="H18" i="28"/>
  <c r="H40" i="28"/>
  <c r="H46" i="28"/>
  <c r="H34" i="28"/>
  <c r="H19" i="28"/>
  <c r="H47" i="28"/>
  <c r="H35" i="28"/>
  <c r="H23" i="28"/>
  <c r="H22" i="28"/>
  <c r="H20" i="28"/>
  <c r="H48" i="28"/>
  <c r="H36" i="28"/>
  <c r="H24" i="28"/>
  <c r="H21" i="28"/>
  <c r="H39" i="28"/>
  <c r="H27" i="28"/>
  <c r="H49" i="28"/>
  <c r="H37" i="28"/>
  <c r="H25" i="28"/>
  <c r="H38" i="28"/>
  <c r="H26" i="28"/>
  <c r="J43" i="28"/>
  <c r="J31" i="28"/>
  <c r="J16" i="28"/>
  <c r="J12" i="28"/>
  <c r="J42" i="28"/>
  <c r="J30" i="28"/>
  <c r="J44" i="28"/>
  <c r="J32" i="28"/>
  <c r="J17" i="28"/>
  <c r="J29" i="28"/>
  <c r="J45" i="28"/>
  <c r="J33" i="28"/>
  <c r="J18" i="28"/>
  <c r="J13" i="28"/>
  <c r="J11" i="28"/>
  <c r="J46" i="28"/>
  <c r="J34" i="28"/>
  <c r="J19" i="28"/>
  <c r="J15" i="28"/>
  <c r="J10" i="28"/>
  <c r="J47" i="28"/>
  <c r="J35" i="28"/>
  <c r="J23" i="28"/>
  <c r="J22" i="28"/>
  <c r="J20" i="28"/>
  <c r="J41" i="28"/>
  <c r="J48" i="28"/>
  <c r="J36" i="28"/>
  <c r="J24" i="28"/>
  <c r="J21" i="28"/>
  <c r="J14" i="28"/>
  <c r="J49" i="28"/>
  <c r="J37" i="28"/>
  <c r="J25" i="28"/>
  <c r="J38" i="28"/>
  <c r="J26" i="28"/>
  <c r="J39" i="28"/>
  <c r="J27" i="28"/>
  <c r="J40" i="28"/>
  <c r="J28" i="28"/>
  <c r="S14" i="28"/>
  <c r="L10" i="28"/>
  <c r="L15" i="28"/>
  <c r="L30" i="28"/>
  <c r="L42" i="28"/>
  <c r="L13" i="28"/>
  <c r="L29" i="28"/>
  <c r="L41" i="28"/>
  <c r="L32" i="28"/>
  <c r="L12" i="28"/>
  <c r="L28" i="28"/>
  <c r="L40" i="28"/>
  <c r="L44" i="28"/>
  <c r="L16" i="28"/>
  <c r="L31" i="28"/>
  <c r="L11" i="28"/>
  <c r="L27" i="28"/>
  <c r="L39" i="28"/>
  <c r="L43" i="28"/>
  <c r="L14" i="28"/>
  <c r="L26" i="28"/>
  <c r="L38" i="28"/>
  <c r="B5" i="28"/>
  <c r="F7" i="28" s="1"/>
  <c r="AA9" i="28"/>
  <c r="N31" i="28" s="1"/>
  <c r="L25" i="28"/>
  <c r="L37" i="28"/>
  <c r="L49" i="28"/>
  <c r="H5" i="28"/>
  <c r="L21" i="28"/>
  <c r="L24" i="28"/>
  <c r="L36" i="28"/>
  <c r="L48" i="28"/>
  <c r="L20" i="28"/>
  <c r="L22" i="28"/>
  <c r="L23" i="28"/>
  <c r="L35" i="28"/>
  <c r="L47" i="28"/>
  <c r="L19" i="28"/>
  <c r="L34" i="28"/>
  <c r="L46" i="28"/>
  <c r="L17" i="28"/>
  <c r="L18" i="28"/>
  <c r="L33" i="28"/>
  <c r="J43" i="27"/>
  <c r="J31" i="27"/>
  <c r="J16" i="27"/>
  <c r="J12" i="27"/>
  <c r="J42" i="27"/>
  <c r="J44" i="27"/>
  <c r="J32" i="27"/>
  <c r="J17" i="27"/>
  <c r="J45" i="27"/>
  <c r="J33" i="27"/>
  <c r="J18" i="27"/>
  <c r="J46" i="27"/>
  <c r="J34" i="27"/>
  <c r="J19" i="27"/>
  <c r="J47" i="27"/>
  <c r="J35" i="27"/>
  <c r="J23" i="27"/>
  <c r="J22" i="27"/>
  <c r="J20" i="27"/>
  <c r="J48" i="27"/>
  <c r="J36" i="27"/>
  <c r="J24" i="27"/>
  <c r="J21" i="27"/>
  <c r="J49" i="27"/>
  <c r="J37" i="27"/>
  <c r="J25" i="27"/>
  <c r="J15" i="27"/>
  <c r="J38" i="27"/>
  <c r="J26" i="27"/>
  <c r="J13" i="27"/>
  <c r="J14" i="27"/>
  <c r="J39" i="27"/>
  <c r="J27" i="27"/>
  <c r="J30" i="27"/>
  <c r="J11" i="27"/>
  <c r="J40" i="27"/>
  <c r="J28" i="27"/>
  <c r="J41" i="27"/>
  <c r="J29" i="27"/>
  <c r="J10" i="27"/>
  <c r="S14" i="27"/>
  <c r="L16" i="27"/>
  <c r="L31" i="27"/>
  <c r="L43" i="27"/>
  <c r="L11" i="27"/>
  <c r="L30" i="27"/>
  <c r="L42" i="27"/>
  <c r="L13" i="27"/>
  <c r="L29" i="27"/>
  <c r="L41" i="27"/>
  <c r="L44" i="27"/>
  <c r="L28" i="27"/>
  <c r="L40" i="27"/>
  <c r="L27" i="27"/>
  <c r="L39" i="27"/>
  <c r="L15" i="27"/>
  <c r="L26" i="27"/>
  <c r="L38" i="27"/>
  <c r="L25" i="27"/>
  <c r="L37" i="27"/>
  <c r="L49" i="27"/>
  <c r="L14" i="27"/>
  <c r="J4" i="27"/>
  <c r="B5" i="27"/>
  <c r="AA9" i="27"/>
  <c r="N32" i="27" s="1"/>
  <c r="H5" i="27"/>
  <c r="L21" i="27"/>
  <c r="L24" i="27"/>
  <c r="L36" i="27"/>
  <c r="L48" i="27"/>
  <c r="L12" i="27"/>
  <c r="L20" i="27"/>
  <c r="L22" i="27"/>
  <c r="L23" i="27"/>
  <c r="L35" i="27"/>
  <c r="L47" i="27"/>
  <c r="L17" i="27"/>
  <c r="L32" i="27"/>
  <c r="L10" i="27"/>
  <c r="L19" i="27"/>
  <c r="L34" i="27"/>
  <c r="L46" i="27"/>
  <c r="L18" i="27"/>
  <c r="L33" i="27"/>
  <c r="G38" i="26"/>
  <c r="G39" i="26"/>
  <c r="S14" i="26"/>
  <c r="J43" i="26"/>
  <c r="J31" i="26"/>
  <c r="J16" i="26"/>
  <c r="J12" i="26"/>
  <c r="J30" i="26"/>
  <c r="J44" i="26"/>
  <c r="J32" i="26"/>
  <c r="J17" i="26"/>
  <c r="J10" i="26"/>
  <c r="J45" i="26"/>
  <c r="J33" i="26"/>
  <c r="J18" i="26"/>
  <c r="J19" i="26"/>
  <c r="J42" i="26"/>
  <c r="J46" i="26"/>
  <c r="J34" i="26"/>
  <c r="J47" i="26"/>
  <c r="J35" i="26"/>
  <c r="J23" i="26"/>
  <c r="J22" i="26"/>
  <c r="J20" i="26"/>
  <c r="J29" i="26"/>
  <c r="J15" i="26"/>
  <c r="J48" i="26"/>
  <c r="J36" i="26"/>
  <c r="J24" i="26"/>
  <c r="J21" i="26"/>
  <c r="J41" i="26"/>
  <c r="J13" i="26"/>
  <c r="J11" i="26"/>
  <c r="J49" i="26"/>
  <c r="J37" i="26"/>
  <c r="J25" i="26"/>
  <c r="J38" i="26"/>
  <c r="J26" i="26"/>
  <c r="J39" i="26"/>
  <c r="J27" i="26"/>
  <c r="J40" i="26"/>
  <c r="J28" i="26"/>
  <c r="J14" i="26"/>
  <c r="L12" i="26"/>
  <c r="L10" i="26"/>
  <c r="G25" i="26"/>
  <c r="L30" i="26"/>
  <c r="G37" i="26"/>
  <c r="L42" i="26"/>
  <c r="G49" i="26"/>
  <c r="L43" i="26"/>
  <c r="L29" i="26"/>
  <c r="G36" i="26"/>
  <c r="L41" i="26"/>
  <c r="G48" i="26"/>
  <c r="G21" i="26"/>
  <c r="G24" i="26"/>
  <c r="G20" i="26"/>
  <c r="G22" i="26"/>
  <c r="G23" i="26"/>
  <c r="L28" i="26"/>
  <c r="G35" i="26"/>
  <c r="L40" i="26"/>
  <c r="G47" i="26"/>
  <c r="L11" i="26"/>
  <c r="L15" i="26"/>
  <c r="G19" i="26"/>
  <c r="L27" i="26"/>
  <c r="G34" i="26"/>
  <c r="L39" i="26"/>
  <c r="G46" i="26"/>
  <c r="J4" i="26"/>
  <c r="G18" i="26"/>
  <c r="L26" i="26"/>
  <c r="G33" i="26"/>
  <c r="L38" i="26"/>
  <c r="G45" i="26"/>
  <c r="L32" i="26"/>
  <c r="L14" i="26"/>
  <c r="L13" i="26"/>
  <c r="B5" i="26"/>
  <c r="L5" i="26" s="1"/>
  <c r="AA9" i="26"/>
  <c r="O29" i="26" s="1"/>
  <c r="G17" i="26"/>
  <c r="L25" i="26"/>
  <c r="G32" i="26"/>
  <c r="L37" i="26"/>
  <c r="G44" i="26"/>
  <c r="L49" i="26"/>
  <c r="L17" i="26"/>
  <c r="L44" i="26"/>
  <c r="L21" i="26"/>
  <c r="L24" i="26"/>
  <c r="G31" i="26"/>
  <c r="L36" i="26"/>
  <c r="G43" i="26"/>
  <c r="L48" i="26"/>
  <c r="G16" i="26"/>
  <c r="G10" i="26"/>
  <c r="G11" i="26"/>
  <c r="G14" i="26"/>
  <c r="G15" i="26"/>
  <c r="L20" i="26"/>
  <c r="L22" i="26"/>
  <c r="L23" i="26"/>
  <c r="G30" i="26"/>
  <c r="L35" i="26"/>
  <c r="G42" i="26"/>
  <c r="L47" i="26"/>
  <c r="L31" i="26"/>
  <c r="G13" i="26"/>
  <c r="L19" i="26"/>
  <c r="G29" i="26"/>
  <c r="L34" i="26"/>
  <c r="G41" i="26"/>
  <c r="L46" i="26"/>
  <c r="L16" i="26"/>
  <c r="G12" i="26"/>
  <c r="L18" i="26"/>
  <c r="G28" i="26"/>
  <c r="L33" i="26"/>
  <c r="B6" i="25"/>
  <c r="J13" i="25"/>
  <c r="J14" i="25"/>
  <c r="J11" i="25"/>
  <c r="J15" i="25"/>
  <c r="J16" i="25"/>
  <c r="J12" i="25"/>
  <c r="L12" i="25"/>
  <c r="L17" i="25"/>
  <c r="H24" i="25"/>
  <c r="H25" i="25"/>
  <c r="H13" i="25"/>
  <c r="H27" i="25"/>
  <c r="H22" i="25"/>
  <c r="H28" i="25"/>
  <c r="S14" i="25"/>
  <c r="K34" i="25" s="1"/>
  <c r="H21" i="25"/>
  <c r="H26" i="25"/>
  <c r="H40" i="25"/>
  <c r="H38" i="25"/>
  <c r="H39" i="25"/>
  <c r="H23" i="25"/>
  <c r="G26" i="25"/>
  <c r="J29" i="25"/>
  <c r="L31" i="25"/>
  <c r="G38" i="25"/>
  <c r="J41" i="25"/>
  <c r="L43" i="25"/>
  <c r="G37" i="25"/>
  <c r="J40" i="25"/>
  <c r="L42" i="25"/>
  <c r="G49" i="25"/>
  <c r="L11" i="25"/>
  <c r="L14" i="25"/>
  <c r="L15" i="25"/>
  <c r="G24" i="25"/>
  <c r="J27" i="25"/>
  <c r="L29" i="25"/>
  <c r="G36" i="25"/>
  <c r="H37" i="25"/>
  <c r="J39" i="25"/>
  <c r="L41" i="25"/>
  <c r="G48" i="25"/>
  <c r="H49" i="25"/>
  <c r="G23" i="25"/>
  <c r="J26" i="25"/>
  <c r="L28" i="25"/>
  <c r="G35" i="25"/>
  <c r="H36" i="25"/>
  <c r="J38" i="25"/>
  <c r="L40" i="25"/>
  <c r="G47" i="25"/>
  <c r="H48" i="25"/>
  <c r="G39" i="25"/>
  <c r="L13" i="25"/>
  <c r="G20" i="25"/>
  <c r="J25" i="25"/>
  <c r="L27" i="25"/>
  <c r="G34" i="25"/>
  <c r="H35" i="25"/>
  <c r="J37" i="25"/>
  <c r="L39" i="25"/>
  <c r="G46" i="25"/>
  <c r="H47" i="25"/>
  <c r="J49" i="25"/>
  <c r="G22" i="25"/>
  <c r="G33" i="25"/>
  <c r="H34" i="25"/>
  <c r="J36" i="25"/>
  <c r="L38" i="25"/>
  <c r="G45" i="25"/>
  <c r="H46" i="25"/>
  <c r="J48" i="25"/>
  <c r="G21" i="25"/>
  <c r="H20" i="25"/>
  <c r="J24" i="25"/>
  <c r="L26" i="25"/>
  <c r="G18" i="25"/>
  <c r="H19" i="25"/>
  <c r="J21" i="25"/>
  <c r="J22" i="25"/>
  <c r="J23" i="25"/>
  <c r="L25" i="25"/>
  <c r="G32" i="25"/>
  <c r="H33" i="25"/>
  <c r="J35" i="25"/>
  <c r="L37" i="25"/>
  <c r="G44" i="25"/>
  <c r="H45" i="25"/>
  <c r="J47" i="25"/>
  <c r="L49" i="25"/>
  <c r="G27" i="25"/>
  <c r="G25" i="25"/>
  <c r="G19" i="25"/>
  <c r="G17" i="25"/>
  <c r="H18" i="25"/>
  <c r="J20" i="25"/>
  <c r="L24" i="25"/>
  <c r="G31" i="25"/>
  <c r="H32" i="25"/>
  <c r="J34" i="25"/>
  <c r="L36" i="25"/>
  <c r="G43" i="25"/>
  <c r="H44" i="25"/>
  <c r="J46" i="25"/>
  <c r="L48" i="25"/>
  <c r="G12" i="25"/>
  <c r="G16" i="25"/>
  <c r="H17" i="25"/>
  <c r="J19" i="25"/>
  <c r="L21" i="25"/>
  <c r="L22" i="25"/>
  <c r="L23" i="25"/>
  <c r="G30" i="25"/>
  <c r="H31" i="25"/>
  <c r="J33" i="25"/>
  <c r="L35" i="25"/>
  <c r="G42" i="25"/>
  <c r="H43" i="25"/>
  <c r="J45" i="25"/>
  <c r="L47" i="25"/>
  <c r="G10" i="25"/>
  <c r="H12" i="25"/>
  <c r="G14" i="25"/>
  <c r="H16" i="25"/>
  <c r="J18" i="25"/>
  <c r="L20" i="25"/>
  <c r="G29" i="25"/>
  <c r="H30" i="25"/>
  <c r="J32" i="25"/>
  <c r="L34" i="25"/>
  <c r="G41" i="25"/>
  <c r="H42" i="25"/>
  <c r="J44" i="25"/>
  <c r="L46" i="25"/>
  <c r="G11" i="25"/>
  <c r="G15" i="25"/>
  <c r="H10" i="25"/>
  <c r="H11" i="25"/>
  <c r="G13" i="25"/>
  <c r="H14" i="25"/>
  <c r="H15" i="25"/>
  <c r="J17" i="25"/>
  <c r="L19" i="25"/>
  <c r="G28" i="25"/>
  <c r="H29" i="25"/>
  <c r="J31" i="25"/>
  <c r="L33" i="25"/>
  <c r="G17" i="1"/>
  <c r="G40" i="1"/>
  <c r="G28" i="1"/>
  <c r="G16" i="1"/>
  <c r="G41" i="1"/>
  <c r="G39" i="1"/>
  <c r="G29" i="1"/>
  <c r="G27" i="1"/>
  <c r="G14" i="1"/>
  <c r="G10" i="1"/>
  <c r="G38" i="1"/>
  <c r="G26" i="1"/>
  <c r="G13" i="1"/>
  <c r="G48" i="1"/>
  <c r="G24" i="1"/>
  <c r="G36" i="1"/>
  <c r="G11" i="1"/>
  <c r="G47" i="1"/>
  <c r="G35" i="1"/>
  <c r="G23" i="1"/>
  <c r="G46" i="1"/>
  <c r="G34" i="1"/>
  <c r="F7" i="31" l="1"/>
  <c r="K18" i="25"/>
  <c r="L29" i="32"/>
  <c r="L5" i="25"/>
  <c r="F7" i="25"/>
  <c r="F21" i="25" s="1"/>
  <c r="F7" i="26"/>
  <c r="F7" i="32"/>
  <c r="F40" i="32" s="1"/>
  <c r="O42" i="25"/>
  <c r="M17" i="25"/>
  <c r="N34" i="25"/>
  <c r="M33" i="25"/>
  <c r="M20" i="25"/>
  <c r="M38" i="25"/>
  <c r="O11" i="25"/>
  <c r="N29" i="25"/>
  <c r="M30" i="25"/>
  <c r="N18" i="25"/>
  <c r="O27" i="25"/>
  <c r="O18" i="25"/>
  <c r="O10" i="25"/>
  <c r="M22" i="25"/>
  <c r="O26" i="25"/>
  <c r="M25" i="25"/>
  <c r="O29" i="25"/>
  <c r="N43" i="25"/>
  <c r="O46" i="25"/>
  <c r="N14" i="25"/>
  <c r="O37" i="25"/>
  <c r="N25" i="25"/>
  <c r="O39" i="25"/>
  <c r="N28" i="25"/>
  <c r="N41" i="25"/>
  <c r="M42" i="25"/>
  <c r="N45" i="25"/>
  <c r="M13" i="25"/>
  <c r="M44" i="25"/>
  <c r="M12" i="25"/>
  <c r="N36" i="25"/>
  <c r="M24" i="25"/>
  <c r="N38" i="25"/>
  <c r="M27" i="25"/>
  <c r="M40" i="25"/>
  <c r="N30" i="25"/>
  <c r="N17" i="25"/>
  <c r="M32" i="25"/>
  <c r="M14" i="25"/>
  <c r="M11" i="25"/>
  <c r="O34" i="25"/>
  <c r="M47" i="25"/>
  <c r="M39" i="25"/>
  <c r="N35" i="25"/>
  <c r="M35" i="25"/>
  <c r="O38" i="25"/>
  <c r="O17" i="25"/>
  <c r="O48" i="25"/>
  <c r="M31" i="25"/>
  <c r="M46" i="25"/>
  <c r="M34" i="25"/>
  <c r="O25" i="25"/>
  <c r="N10" i="25"/>
  <c r="N12" i="25"/>
  <c r="M37" i="25"/>
  <c r="O13" i="25"/>
  <c r="O20" i="25"/>
  <c r="N46" i="25"/>
  <c r="O49" i="25"/>
  <c r="N37" i="25"/>
  <c r="O15" i="25"/>
  <c r="O28" i="25"/>
  <c r="O41" i="25"/>
  <c r="O35" i="25"/>
  <c r="O24" i="25"/>
  <c r="N48" i="25"/>
  <c r="M36" i="25"/>
  <c r="N11" i="25"/>
  <c r="N27" i="25"/>
  <c r="N40" i="25"/>
  <c r="M43" i="25"/>
  <c r="O31" i="25"/>
  <c r="O16" i="25"/>
  <c r="M41" i="25"/>
  <c r="O23" i="25"/>
  <c r="O21" i="25"/>
  <c r="F39" i="25"/>
  <c r="O45" i="25"/>
  <c r="M10" i="25"/>
  <c r="M49" i="25"/>
  <c r="M26" i="25"/>
  <c r="N16" i="25"/>
  <c r="N33" i="25"/>
  <c r="N22" i="25"/>
  <c r="N24" i="25"/>
  <c r="N49" i="25"/>
  <c r="O40" i="25"/>
  <c r="O43" i="25"/>
  <c r="O32" i="25"/>
  <c r="N44" i="25"/>
  <c r="O33" i="25"/>
  <c r="M28" i="25"/>
  <c r="O47" i="25"/>
  <c r="O36" i="25"/>
  <c r="N21" i="25"/>
  <c r="M21" i="25"/>
  <c r="M48" i="25"/>
  <c r="N13" i="25"/>
  <c r="N39" i="25"/>
  <c r="O14" i="25"/>
  <c r="O30" i="25"/>
  <c r="N42" i="25"/>
  <c r="N31" i="25"/>
  <c r="N32" i="25"/>
  <c r="O19" i="25"/>
  <c r="M16" i="25"/>
  <c r="N19" i="25"/>
  <c r="M19" i="25"/>
  <c r="N23" i="25"/>
  <c r="N15" i="25"/>
  <c r="O22" i="25"/>
  <c r="O12" i="25"/>
  <c r="O49" i="31"/>
  <c r="M45" i="25"/>
  <c r="N47" i="25"/>
  <c r="M23" i="25"/>
  <c r="N26" i="25"/>
  <c r="O44" i="25"/>
  <c r="M15" i="25"/>
  <c r="N20" i="25"/>
  <c r="N38" i="32"/>
  <c r="M29" i="25"/>
  <c r="N25" i="27"/>
  <c r="O24" i="27"/>
  <c r="O28" i="32"/>
  <c r="N22" i="27"/>
  <c r="N48" i="32"/>
  <c r="O27" i="32"/>
  <c r="O31" i="27"/>
  <c r="N27" i="31"/>
  <c r="N27" i="32"/>
  <c r="N48" i="31"/>
  <c r="N30" i="31"/>
  <c r="O25" i="27"/>
  <c r="N21" i="27"/>
  <c r="O27" i="31"/>
  <c r="N26" i="31"/>
  <c r="N31" i="31"/>
  <c r="O38" i="31"/>
  <c r="N17" i="32"/>
  <c r="N37" i="31"/>
  <c r="O13" i="31"/>
  <c r="O43" i="32"/>
  <c r="N33" i="28"/>
  <c r="O42" i="31"/>
  <c r="K30" i="25"/>
  <c r="K28" i="25"/>
  <c r="K16" i="25"/>
  <c r="K49" i="25"/>
  <c r="K11" i="25"/>
  <c r="K24" i="25"/>
  <c r="K45" i="25"/>
  <c r="K40" i="25"/>
  <c r="K43" i="25"/>
  <c r="K14" i="25"/>
  <c r="K48" i="25"/>
  <c r="K46" i="25"/>
  <c r="K33" i="25"/>
  <c r="K27" i="25"/>
  <c r="K36" i="25"/>
  <c r="K19" i="25"/>
  <c r="N16" i="31"/>
  <c r="O26" i="31"/>
  <c r="N29" i="31"/>
  <c r="O16" i="31"/>
  <c r="O37" i="31"/>
  <c r="N15" i="31"/>
  <c r="O36" i="31"/>
  <c r="O15" i="31"/>
  <c r="N14" i="31"/>
  <c r="N49" i="32"/>
  <c r="N26" i="32"/>
  <c r="O32" i="32"/>
  <c r="O48" i="28"/>
  <c r="O25" i="31"/>
  <c r="O41" i="31"/>
  <c r="O14" i="31"/>
  <c r="O12" i="31"/>
  <c r="O18" i="31"/>
  <c r="N31" i="32"/>
  <c r="N20" i="28"/>
  <c r="O24" i="31"/>
  <c r="N24" i="31"/>
  <c r="N40" i="31"/>
  <c r="N13" i="31"/>
  <c r="N11" i="31"/>
  <c r="O36" i="32"/>
  <c r="O38" i="32"/>
  <c r="O44" i="28"/>
  <c r="N23" i="31"/>
  <c r="N21" i="31"/>
  <c r="O40" i="31"/>
  <c r="O11" i="31"/>
  <c r="N10" i="31"/>
  <c r="N37" i="32"/>
  <c r="O13" i="32"/>
  <c r="N22" i="31"/>
  <c r="N39" i="31"/>
  <c r="O29" i="31"/>
  <c r="O10" i="31"/>
  <c r="O21" i="31"/>
  <c r="N49" i="31"/>
  <c r="O39" i="31"/>
  <c r="N28" i="31"/>
  <c r="N17" i="31"/>
  <c r="N42" i="27"/>
  <c r="O14" i="28"/>
  <c r="N20" i="31"/>
  <c r="N38" i="31"/>
  <c r="O28" i="31"/>
  <c r="O43" i="31"/>
  <c r="O32" i="31"/>
  <c r="O49" i="32"/>
  <c r="N49" i="28"/>
  <c r="N26" i="28"/>
  <c r="O18" i="32"/>
  <c r="N30" i="32"/>
  <c r="K42" i="25"/>
  <c r="K39" i="25"/>
  <c r="K21" i="25"/>
  <c r="K32" i="25"/>
  <c r="N27" i="27"/>
  <c r="O49" i="28"/>
  <c r="O38" i="28"/>
  <c r="O17" i="32"/>
  <c r="O46" i="32"/>
  <c r="N43" i="27"/>
  <c r="N48" i="28"/>
  <c r="N37" i="28"/>
  <c r="O29" i="28"/>
  <c r="O30" i="32"/>
  <c r="O16" i="32"/>
  <c r="N16" i="32"/>
  <c r="O27" i="27"/>
  <c r="N28" i="28"/>
  <c r="O45" i="28"/>
  <c r="N35" i="32"/>
  <c r="O37" i="32"/>
  <c r="N29" i="32"/>
  <c r="N15" i="32"/>
  <c r="O27" i="28"/>
  <c r="K22" i="25"/>
  <c r="K38" i="25"/>
  <c r="K41" i="25"/>
  <c r="K31" i="25"/>
  <c r="K35" i="25"/>
  <c r="O37" i="28"/>
  <c r="N44" i="28"/>
  <c r="N36" i="32"/>
  <c r="O26" i="32"/>
  <c r="O41" i="32"/>
  <c r="N14" i="32"/>
  <c r="N12" i="32"/>
  <c r="N18" i="32"/>
  <c r="K17" i="25"/>
  <c r="K26" i="25"/>
  <c r="K44" i="25"/>
  <c r="K29" i="25"/>
  <c r="K12" i="25"/>
  <c r="K15" i="25"/>
  <c r="K47" i="25"/>
  <c r="N36" i="28"/>
  <c r="O40" i="28"/>
  <c r="O31" i="28"/>
  <c r="O24" i="32"/>
  <c r="N40" i="32"/>
  <c r="O15" i="32"/>
  <c r="O12" i="32"/>
  <c r="N13" i="28"/>
  <c r="K23" i="25"/>
  <c r="K10" i="25"/>
  <c r="K25" i="25"/>
  <c r="K20" i="25"/>
  <c r="O21" i="26"/>
  <c r="O42" i="27"/>
  <c r="O45" i="27"/>
  <c r="O36" i="28"/>
  <c r="N39" i="28"/>
  <c r="N30" i="28"/>
  <c r="O17" i="31"/>
  <c r="N18" i="31"/>
  <c r="N23" i="32"/>
  <c r="O25" i="32"/>
  <c r="O14" i="32"/>
  <c r="N11" i="32"/>
  <c r="O45" i="32"/>
  <c r="K13" i="25"/>
  <c r="K37" i="25"/>
  <c r="N35" i="28"/>
  <c r="N21" i="28"/>
  <c r="N22" i="32"/>
  <c r="N24" i="32"/>
  <c r="O29" i="32"/>
  <c r="N13" i="32"/>
  <c r="N10" i="32"/>
  <c r="O39" i="28"/>
  <c r="O28" i="28"/>
  <c r="O21" i="32"/>
  <c r="N21" i="32"/>
  <c r="O40" i="32"/>
  <c r="N28" i="32"/>
  <c r="O11" i="32"/>
  <c r="N32" i="32"/>
  <c r="O21" i="28"/>
  <c r="N17" i="28"/>
  <c r="N38" i="28"/>
  <c r="N27" i="28"/>
  <c r="O15" i="28"/>
  <c r="N12" i="31"/>
  <c r="N20" i="32"/>
  <c r="O39" i="32"/>
  <c r="N39" i="32"/>
  <c r="O10" i="32"/>
  <c r="I42" i="32"/>
  <c r="I30" i="32"/>
  <c r="I15" i="32"/>
  <c r="I14" i="32"/>
  <c r="I11" i="32"/>
  <c r="I10" i="32"/>
  <c r="I43" i="32"/>
  <c r="I31" i="32"/>
  <c r="I16" i="32"/>
  <c r="I12" i="32"/>
  <c r="I44" i="32"/>
  <c r="I32" i="32"/>
  <c r="I17" i="32"/>
  <c r="I45" i="32"/>
  <c r="I33" i="32"/>
  <c r="I18" i="32"/>
  <c r="I46" i="32"/>
  <c r="I34" i="32"/>
  <c r="I19" i="32"/>
  <c r="I47" i="32"/>
  <c r="I35" i="32"/>
  <c r="I23" i="32"/>
  <c r="I22" i="32"/>
  <c r="I20" i="32"/>
  <c r="I48" i="32"/>
  <c r="I36" i="32"/>
  <c r="I24" i="32"/>
  <c r="I21" i="32"/>
  <c r="I49" i="32"/>
  <c r="I37" i="32"/>
  <c r="I25" i="32"/>
  <c r="I41" i="32"/>
  <c r="I38" i="32"/>
  <c r="I26" i="32"/>
  <c r="I39" i="32"/>
  <c r="I27" i="32"/>
  <c r="I29" i="32"/>
  <c r="I40" i="32"/>
  <c r="I28" i="32"/>
  <c r="I13" i="32"/>
  <c r="K44" i="32"/>
  <c r="K32" i="32"/>
  <c r="K17" i="32"/>
  <c r="K12" i="32"/>
  <c r="K45" i="32"/>
  <c r="K33" i="32"/>
  <c r="K18" i="32"/>
  <c r="K46" i="32"/>
  <c r="K34" i="32"/>
  <c r="K19" i="32"/>
  <c r="K43" i="32"/>
  <c r="K16" i="32"/>
  <c r="K47" i="32"/>
  <c r="K35" i="32"/>
  <c r="K23" i="32"/>
  <c r="K22" i="32"/>
  <c r="K20" i="32"/>
  <c r="K48" i="32"/>
  <c r="K36" i="32"/>
  <c r="K24" i="32"/>
  <c r="K21" i="32"/>
  <c r="K49" i="32"/>
  <c r="K37" i="32"/>
  <c r="K25" i="32"/>
  <c r="K31" i="32"/>
  <c r="K38" i="32"/>
  <c r="K26" i="32"/>
  <c r="K39" i="32"/>
  <c r="K27" i="32"/>
  <c r="K11" i="32"/>
  <c r="K40" i="32"/>
  <c r="K28" i="32"/>
  <c r="K41" i="32"/>
  <c r="K29" i="32"/>
  <c r="K13" i="32"/>
  <c r="K42" i="32"/>
  <c r="K30" i="32"/>
  <c r="K15" i="32"/>
  <c r="K14" i="32"/>
  <c r="K10" i="32"/>
  <c r="N47" i="32"/>
  <c r="N45" i="32"/>
  <c r="H41" i="32"/>
  <c r="H29" i="32"/>
  <c r="H13" i="32"/>
  <c r="H42" i="32"/>
  <c r="H30" i="32"/>
  <c r="H15" i="32"/>
  <c r="H14" i="32"/>
  <c r="H11" i="32"/>
  <c r="H10" i="32"/>
  <c r="H43" i="32"/>
  <c r="H31" i="32"/>
  <c r="H16" i="32"/>
  <c r="H12" i="32"/>
  <c r="H44" i="32"/>
  <c r="H32" i="32"/>
  <c r="H17" i="32"/>
  <c r="H28" i="32"/>
  <c r="H45" i="32"/>
  <c r="H33" i="32"/>
  <c r="H18" i="32"/>
  <c r="H46" i="32"/>
  <c r="H34" i="32"/>
  <c r="H19" i="32"/>
  <c r="H40" i="32"/>
  <c r="H47" i="32"/>
  <c r="H35" i="32"/>
  <c r="H23" i="32"/>
  <c r="H22" i="32"/>
  <c r="H20" i="32"/>
  <c r="H48" i="32"/>
  <c r="H36" i="32"/>
  <c r="H24" i="32"/>
  <c r="H21" i="32"/>
  <c r="H49" i="32"/>
  <c r="H37" i="32"/>
  <c r="H25" i="32"/>
  <c r="H38" i="32"/>
  <c r="H26" i="32"/>
  <c r="H39" i="32"/>
  <c r="H27" i="32"/>
  <c r="F39" i="32"/>
  <c r="F27" i="32"/>
  <c r="F11" i="32"/>
  <c r="F38" i="32"/>
  <c r="F16" i="32"/>
  <c r="F32" i="32"/>
  <c r="F47" i="32"/>
  <c r="F22" i="32"/>
  <c r="F48" i="32"/>
  <c r="F36" i="32"/>
  <c r="M46" i="32"/>
  <c r="M34" i="32"/>
  <c r="M19" i="32"/>
  <c r="M47" i="32"/>
  <c r="M35" i="32"/>
  <c r="M23" i="32"/>
  <c r="M22" i="32"/>
  <c r="M20" i="32"/>
  <c r="M18" i="32"/>
  <c r="M48" i="32"/>
  <c r="M36" i="32"/>
  <c r="M24" i="32"/>
  <c r="M21" i="32"/>
  <c r="M49" i="32"/>
  <c r="M37" i="32"/>
  <c r="M25" i="32"/>
  <c r="M10" i="32"/>
  <c r="M45" i="32"/>
  <c r="M33" i="32"/>
  <c r="O20" i="32"/>
  <c r="M38" i="32"/>
  <c r="M26" i="32"/>
  <c r="M16" i="32"/>
  <c r="M12" i="32"/>
  <c r="N34" i="32"/>
  <c r="M39" i="32"/>
  <c r="M27" i="32"/>
  <c r="O22" i="32"/>
  <c r="M40" i="32"/>
  <c r="M28" i="32"/>
  <c r="M41" i="32"/>
  <c r="M29" i="32"/>
  <c r="M13" i="32"/>
  <c r="O23" i="32"/>
  <c r="M42" i="32"/>
  <c r="M30" i="32"/>
  <c r="M15" i="32"/>
  <c r="M14" i="32"/>
  <c r="M11" i="32"/>
  <c r="M43" i="32"/>
  <c r="M31" i="32"/>
  <c r="O47" i="32"/>
  <c r="O35" i="32"/>
  <c r="N19" i="32"/>
  <c r="M44" i="32"/>
  <c r="M32" i="32"/>
  <c r="M17" i="32"/>
  <c r="O42" i="32"/>
  <c r="N42" i="32"/>
  <c r="O44" i="32"/>
  <c r="N44" i="32"/>
  <c r="N33" i="32"/>
  <c r="N41" i="32"/>
  <c r="N43" i="32"/>
  <c r="O48" i="32"/>
  <c r="N25" i="32"/>
  <c r="G40" i="32"/>
  <c r="G28" i="32"/>
  <c r="G10" i="32"/>
  <c r="G41" i="32"/>
  <c r="G29" i="32"/>
  <c r="G13" i="32"/>
  <c r="G42" i="32"/>
  <c r="G30" i="32"/>
  <c r="G15" i="32"/>
  <c r="G14" i="32"/>
  <c r="G11" i="32"/>
  <c r="G43" i="32"/>
  <c r="G31" i="32"/>
  <c r="G16" i="32"/>
  <c r="G12" i="32"/>
  <c r="G44" i="32"/>
  <c r="G32" i="32"/>
  <c r="G17" i="32"/>
  <c r="G27" i="32"/>
  <c r="G45" i="32"/>
  <c r="G33" i="32"/>
  <c r="G18" i="32"/>
  <c r="G46" i="32"/>
  <c r="G34" i="32"/>
  <c r="G19" i="32"/>
  <c r="G47" i="32"/>
  <c r="G35" i="32"/>
  <c r="G23" i="32"/>
  <c r="G22" i="32"/>
  <c r="G20" i="32"/>
  <c r="G48" i="32"/>
  <c r="G36" i="32"/>
  <c r="G24" i="32"/>
  <c r="G21" i="32"/>
  <c r="G49" i="32"/>
  <c r="G37" i="32"/>
  <c r="G25" i="32"/>
  <c r="G38" i="32"/>
  <c r="G26" i="32"/>
  <c r="G39" i="32"/>
  <c r="N46" i="32"/>
  <c r="O31" i="32"/>
  <c r="O33" i="32"/>
  <c r="O19" i="32"/>
  <c r="I42" i="31"/>
  <c r="I30" i="31"/>
  <c r="I15" i="31"/>
  <c r="I14" i="31"/>
  <c r="I11" i="31"/>
  <c r="I10" i="31"/>
  <c r="I43" i="31"/>
  <c r="I31" i="31"/>
  <c r="I16" i="31"/>
  <c r="I12" i="31"/>
  <c r="I44" i="31"/>
  <c r="I32" i="31"/>
  <c r="I17" i="31"/>
  <c r="I45" i="31"/>
  <c r="I33" i="31"/>
  <c r="I18" i="31"/>
  <c r="I46" i="31"/>
  <c r="I34" i="31"/>
  <c r="I19" i="31"/>
  <c r="I29" i="31"/>
  <c r="I47" i="31"/>
  <c r="I35" i="31"/>
  <c r="I23" i="31"/>
  <c r="I22" i="31"/>
  <c r="I20" i="31"/>
  <c r="I48" i="31"/>
  <c r="I36" i="31"/>
  <c r="I24" i="31"/>
  <c r="I21" i="31"/>
  <c r="I49" i="31"/>
  <c r="I37" i="31"/>
  <c r="I25" i="31"/>
  <c r="I38" i="31"/>
  <c r="I26" i="31"/>
  <c r="I41" i="31"/>
  <c r="I39" i="31"/>
  <c r="I27" i="31"/>
  <c r="I40" i="31"/>
  <c r="I28" i="31"/>
  <c r="I13" i="31"/>
  <c r="G40" i="31"/>
  <c r="G28" i="31"/>
  <c r="G41" i="31"/>
  <c r="G29" i="31"/>
  <c r="G13" i="31"/>
  <c r="G39" i="31"/>
  <c r="G42" i="31"/>
  <c r="G30" i="31"/>
  <c r="G15" i="31"/>
  <c r="G14" i="31"/>
  <c r="G11" i="31"/>
  <c r="G10" i="31"/>
  <c r="G43" i="31"/>
  <c r="G31" i="31"/>
  <c r="G16" i="31"/>
  <c r="G12" i="31"/>
  <c r="G44" i="31"/>
  <c r="G32" i="31"/>
  <c r="G17" i="31"/>
  <c r="G45" i="31"/>
  <c r="G33" i="31"/>
  <c r="G18" i="31"/>
  <c r="G46" i="31"/>
  <c r="G34" i="31"/>
  <c r="G19" i="31"/>
  <c r="G47" i="31"/>
  <c r="G35" i="31"/>
  <c r="G23" i="31"/>
  <c r="G22" i="31"/>
  <c r="G20" i="31"/>
  <c r="G48" i="31"/>
  <c r="G36" i="31"/>
  <c r="G24" i="31"/>
  <c r="G21" i="31"/>
  <c r="G49" i="31"/>
  <c r="G37" i="31"/>
  <c r="G25" i="31"/>
  <c r="G38" i="31"/>
  <c r="G26" i="31"/>
  <c r="G27" i="31"/>
  <c r="K44" i="31"/>
  <c r="K32" i="31"/>
  <c r="K17" i="31"/>
  <c r="K43" i="31"/>
  <c r="K12" i="31"/>
  <c r="K45" i="31"/>
  <c r="K33" i="31"/>
  <c r="K18" i="31"/>
  <c r="K13" i="31"/>
  <c r="K31" i="31"/>
  <c r="K16" i="31"/>
  <c r="K46" i="31"/>
  <c r="K34" i="31"/>
  <c r="K19" i="31"/>
  <c r="K47" i="31"/>
  <c r="K35" i="31"/>
  <c r="K23" i="31"/>
  <c r="K22" i="31"/>
  <c r="K20" i="31"/>
  <c r="K48" i="31"/>
  <c r="K36" i="31"/>
  <c r="K24" i="31"/>
  <c r="K21" i="31"/>
  <c r="K49" i="31"/>
  <c r="K37" i="31"/>
  <c r="K25" i="31"/>
  <c r="K38" i="31"/>
  <c r="K26" i="31"/>
  <c r="K39" i="31"/>
  <c r="K27" i="31"/>
  <c r="K40" i="31"/>
  <c r="K28" i="31"/>
  <c r="K41" i="31"/>
  <c r="K29" i="31"/>
  <c r="K42" i="31"/>
  <c r="K30" i="31"/>
  <c r="K15" i="31"/>
  <c r="K14" i="31"/>
  <c r="K11" i="31"/>
  <c r="K10" i="31"/>
  <c r="O46" i="31"/>
  <c r="N47" i="31"/>
  <c r="N45" i="31"/>
  <c r="O45" i="31"/>
  <c r="F39" i="31"/>
  <c r="F27" i="31"/>
  <c r="F40" i="31"/>
  <c r="F28" i="31"/>
  <c r="F41" i="31"/>
  <c r="F29" i="31"/>
  <c r="F13" i="31"/>
  <c r="F42" i="31"/>
  <c r="F30" i="31"/>
  <c r="F15" i="31"/>
  <c r="F14" i="31"/>
  <c r="F11" i="31"/>
  <c r="F10" i="31"/>
  <c r="F43" i="31"/>
  <c r="F31" i="31"/>
  <c r="F16" i="31"/>
  <c r="F12" i="31"/>
  <c r="F21" i="31"/>
  <c r="F44" i="31"/>
  <c r="F32" i="31"/>
  <c r="F17" i="31"/>
  <c r="F45" i="31"/>
  <c r="F33" i="31"/>
  <c r="F18" i="31"/>
  <c r="F46" i="31"/>
  <c r="F34" i="31"/>
  <c r="F19" i="31"/>
  <c r="F47" i="31"/>
  <c r="F35" i="31"/>
  <c r="F23" i="31"/>
  <c r="F22" i="31"/>
  <c r="F20" i="31"/>
  <c r="F48" i="31"/>
  <c r="F36" i="31"/>
  <c r="F24" i="31"/>
  <c r="F26" i="31"/>
  <c r="F49" i="31"/>
  <c r="F37" i="31"/>
  <c r="F25" i="31"/>
  <c r="F38" i="31"/>
  <c r="N44" i="31"/>
  <c r="M46" i="31"/>
  <c r="M34" i="31"/>
  <c r="M19" i="31"/>
  <c r="M12" i="31"/>
  <c r="M33" i="31"/>
  <c r="M47" i="31"/>
  <c r="M35" i="31"/>
  <c r="M23" i="31"/>
  <c r="M22" i="31"/>
  <c r="M20" i="31"/>
  <c r="M48" i="31"/>
  <c r="M36" i="31"/>
  <c r="M24" i="31"/>
  <c r="M21" i="31"/>
  <c r="O47" i="31"/>
  <c r="M49" i="31"/>
  <c r="M37" i="31"/>
  <c r="M25" i="31"/>
  <c r="O22" i="31"/>
  <c r="M38" i="31"/>
  <c r="M26" i="31"/>
  <c r="M45" i="31"/>
  <c r="O35" i="31"/>
  <c r="O20" i="31"/>
  <c r="M39" i="31"/>
  <c r="M27" i="31"/>
  <c r="N19" i="31"/>
  <c r="M40" i="31"/>
  <c r="M28" i="31"/>
  <c r="N46" i="31"/>
  <c r="O23" i="31"/>
  <c r="M41" i="31"/>
  <c r="M29" i="31"/>
  <c r="M13" i="31"/>
  <c r="M16" i="31"/>
  <c r="M18" i="31"/>
  <c r="M42" i="31"/>
  <c r="M30" i="31"/>
  <c r="M15" i="31"/>
  <c r="M14" i="31"/>
  <c r="M11" i="31"/>
  <c r="M10" i="31"/>
  <c r="M43" i="31"/>
  <c r="M31" i="31"/>
  <c r="N34" i="31"/>
  <c r="M44" i="31"/>
  <c r="M32" i="31"/>
  <c r="M17" i="31"/>
  <c r="N41" i="31"/>
  <c r="N42" i="31"/>
  <c r="O44" i="31"/>
  <c r="N33" i="31"/>
  <c r="N35" i="31"/>
  <c r="N36" i="31"/>
  <c r="N25" i="31"/>
  <c r="N43" i="31"/>
  <c r="O33" i="31"/>
  <c r="O48" i="31"/>
  <c r="H41" i="31"/>
  <c r="H29" i="31"/>
  <c r="H13" i="31"/>
  <c r="H42" i="31"/>
  <c r="H30" i="31"/>
  <c r="H15" i="31"/>
  <c r="H14" i="31"/>
  <c r="H11" i="31"/>
  <c r="H10" i="31"/>
  <c r="H43" i="31"/>
  <c r="H31" i="31"/>
  <c r="H16" i="31"/>
  <c r="H12" i="31"/>
  <c r="H44" i="31"/>
  <c r="H32" i="31"/>
  <c r="H17" i="31"/>
  <c r="H45" i="31"/>
  <c r="H33" i="31"/>
  <c r="H18" i="31"/>
  <c r="H46" i="31"/>
  <c r="H34" i="31"/>
  <c r="H19" i="31"/>
  <c r="H40" i="31"/>
  <c r="H47" i="31"/>
  <c r="H35" i="31"/>
  <c r="H23" i="31"/>
  <c r="H22" i="31"/>
  <c r="H20" i="31"/>
  <c r="H48" i="31"/>
  <c r="H36" i="31"/>
  <c r="H24" i="31"/>
  <c r="H21" i="31"/>
  <c r="H49" i="31"/>
  <c r="H37" i="31"/>
  <c r="H25" i="31"/>
  <c r="H28" i="31"/>
  <c r="H38" i="31"/>
  <c r="H26" i="31"/>
  <c r="H39" i="31"/>
  <c r="H27" i="31"/>
  <c r="O30" i="31"/>
  <c r="O31" i="31"/>
  <c r="N32" i="31"/>
  <c r="O19" i="31"/>
  <c r="L5" i="30"/>
  <c r="F7" i="30"/>
  <c r="O24" i="30"/>
  <c r="O19" i="30"/>
  <c r="N23" i="30"/>
  <c r="O37" i="30"/>
  <c r="O18" i="30"/>
  <c r="O31" i="30"/>
  <c r="N16" i="30"/>
  <c r="N18" i="30"/>
  <c r="O17" i="30"/>
  <c r="N22" i="30"/>
  <c r="N36" i="30"/>
  <c r="O38" i="30"/>
  <c r="H41" i="30"/>
  <c r="H29" i="30"/>
  <c r="H13" i="30"/>
  <c r="H42" i="30"/>
  <c r="H30" i="30"/>
  <c r="H15" i="30"/>
  <c r="H14" i="30"/>
  <c r="H11" i="30"/>
  <c r="H10" i="30"/>
  <c r="H43" i="30"/>
  <c r="H31" i="30"/>
  <c r="H16" i="30"/>
  <c r="H12" i="30"/>
  <c r="H44" i="30"/>
  <c r="H32" i="30"/>
  <c r="H17" i="30"/>
  <c r="H45" i="30"/>
  <c r="H33" i="30"/>
  <c r="H18" i="30"/>
  <c r="H46" i="30"/>
  <c r="H34" i="30"/>
  <c r="H19" i="30"/>
  <c r="H47" i="30"/>
  <c r="H35" i="30"/>
  <c r="H23" i="30"/>
  <c r="H22" i="30"/>
  <c r="H20" i="30"/>
  <c r="H28" i="30"/>
  <c r="H48" i="30"/>
  <c r="H36" i="30"/>
  <c r="H24" i="30"/>
  <c r="H21" i="30"/>
  <c r="H49" i="30"/>
  <c r="H37" i="30"/>
  <c r="H25" i="30"/>
  <c r="H38" i="30"/>
  <c r="H26" i="30"/>
  <c r="H40" i="30"/>
  <c r="H39" i="30"/>
  <c r="H27" i="30"/>
  <c r="O15" i="30"/>
  <c r="N30" i="30"/>
  <c r="O21" i="30"/>
  <c r="N37" i="30"/>
  <c r="O14" i="30"/>
  <c r="O44" i="30"/>
  <c r="N12" i="30"/>
  <c r="N20" i="30"/>
  <c r="O40" i="30"/>
  <c r="O41" i="30"/>
  <c r="N13" i="30"/>
  <c r="N43" i="30"/>
  <c r="O46" i="30"/>
  <c r="O25" i="30"/>
  <c r="N39" i="30"/>
  <c r="N40" i="30"/>
  <c r="O11" i="30"/>
  <c r="N45" i="30"/>
  <c r="N24" i="30"/>
  <c r="O26" i="30"/>
  <c r="O39" i="30"/>
  <c r="O42" i="30"/>
  <c r="O10" i="30"/>
  <c r="O45" i="30"/>
  <c r="N21" i="30"/>
  <c r="N25" i="30"/>
  <c r="N38" i="30"/>
  <c r="N41" i="30"/>
  <c r="N17" i="30"/>
  <c r="O16" i="30"/>
  <c r="O32" i="30"/>
  <c r="N44" i="30"/>
  <c r="N10" i="30"/>
  <c r="O36" i="30"/>
  <c r="O28" i="30"/>
  <c r="O29" i="30"/>
  <c r="N15" i="30"/>
  <c r="N31" i="30"/>
  <c r="O34" i="30"/>
  <c r="N35" i="30"/>
  <c r="O49" i="30"/>
  <c r="N27" i="30"/>
  <c r="N28" i="30"/>
  <c r="O43" i="30"/>
  <c r="N14" i="30"/>
  <c r="K44" i="30"/>
  <c r="K32" i="30"/>
  <c r="K17" i="30"/>
  <c r="K12" i="30"/>
  <c r="K45" i="30"/>
  <c r="K33" i="30"/>
  <c r="K18" i="30"/>
  <c r="K46" i="30"/>
  <c r="K34" i="30"/>
  <c r="K19" i="30"/>
  <c r="K31" i="30"/>
  <c r="K47" i="30"/>
  <c r="K35" i="30"/>
  <c r="K23" i="30"/>
  <c r="K22" i="30"/>
  <c r="K20" i="30"/>
  <c r="K48" i="30"/>
  <c r="K36" i="30"/>
  <c r="K24" i="30"/>
  <c r="K21" i="30"/>
  <c r="K10" i="30"/>
  <c r="K43" i="30"/>
  <c r="K49" i="30"/>
  <c r="K37" i="30"/>
  <c r="K25" i="30"/>
  <c r="K38" i="30"/>
  <c r="K26" i="30"/>
  <c r="K13" i="30"/>
  <c r="K16" i="30"/>
  <c r="K39" i="30"/>
  <c r="K27" i="30"/>
  <c r="K14" i="30"/>
  <c r="K40" i="30"/>
  <c r="K28" i="30"/>
  <c r="K41" i="30"/>
  <c r="K29" i="30"/>
  <c r="K42" i="30"/>
  <c r="K30" i="30"/>
  <c r="K15" i="30"/>
  <c r="K11" i="30"/>
  <c r="M46" i="30"/>
  <c r="M34" i="30"/>
  <c r="M19" i="30"/>
  <c r="M47" i="30"/>
  <c r="M35" i="30"/>
  <c r="M23" i="30"/>
  <c r="M22" i="30"/>
  <c r="M20" i="30"/>
  <c r="M45" i="30"/>
  <c r="O35" i="30"/>
  <c r="M48" i="30"/>
  <c r="M36" i="30"/>
  <c r="M24" i="30"/>
  <c r="M21" i="30"/>
  <c r="M18" i="30"/>
  <c r="M49" i="30"/>
  <c r="M37" i="30"/>
  <c r="M25" i="30"/>
  <c r="M38" i="30"/>
  <c r="M26" i="30"/>
  <c r="M16" i="30"/>
  <c r="M12" i="30"/>
  <c r="O23" i="30"/>
  <c r="M39" i="30"/>
  <c r="M27" i="30"/>
  <c r="O47" i="30"/>
  <c r="M40" i="30"/>
  <c r="M28" i="30"/>
  <c r="M41" i="30"/>
  <c r="M29" i="30"/>
  <c r="M13" i="30"/>
  <c r="N46" i="30"/>
  <c r="N34" i="30"/>
  <c r="O22" i="30"/>
  <c r="M42" i="30"/>
  <c r="M30" i="30"/>
  <c r="M15" i="30"/>
  <c r="M14" i="30"/>
  <c r="M11" i="30"/>
  <c r="M10" i="30"/>
  <c r="M33" i="30"/>
  <c r="O20" i="30"/>
  <c r="M43" i="30"/>
  <c r="M31" i="30"/>
  <c r="N19" i="30"/>
  <c r="M44" i="30"/>
  <c r="M32" i="30"/>
  <c r="M17" i="30"/>
  <c r="N48" i="30"/>
  <c r="O27" i="30"/>
  <c r="O30" i="30"/>
  <c r="N42" i="30"/>
  <c r="O12" i="30"/>
  <c r="O33" i="30"/>
  <c r="O48" i="30"/>
  <c r="O13" i="30"/>
  <c r="N49" i="30"/>
  <c r="N26" i="30"/>
  <c r="N29" i="30"/>
  <c r="N11" i="30"/>
  <c r="N32" i="30"/>
  <c r="N47" i="30"/>
  <c r="F39" i="28"/>
  <c r="F27" i="28"/>
  <c r="F40" i="28"/>
  <c r="F28" i="28"/>
  <c r="F26" i="28"/>
  <c r="F41" i="28"/>
  <c r="F29" i="28"/>
  <c r="F13" i="28"/>
  <c r="F38" i="28"/>
  <c r="F42" i="28"/>
  <c r="F30" i="28"/>
  <c r="F15" i="28"/>
  <c r="F14" i="28"/>
  <c r="F11" i="28"/>
  <c r="F10" i="28"/>
  <c r="F43" i="28"/>
  <c r="F31" i="28"/>
  <c r="F16" i="28"/>
  <c r="F12" i="28"/>
  <c r="F25" i="28"/>
  <c r="F44" i="28"/>
  <c r="F32" i="28"/>
  <c r="F17" i="28"/>
  <c r="F45" i="28"/>
  <c r="F33" i="28"/>
  <c r="F18" i="28"/>
  <c r="F37" i="28"/>
  <c r="F46" i="28"/>
  <c r="F34" i="28"/>
  <c r="F19" i="28"/>
  <c r="F49" i="28"/>
  <c r="F47" i="28"/>
  <c r="F35" i="28"/>
  <c r="F23" i="28"/>
  <c r="F22" i="28"/>
  <c r="F20" i="28"/>
  <c r="F48" i="28"/>
  <c r="F36" i="28"/>
  <c r="F24" i="28"/>
  <c r="F21" i="28"/>
  <c r="L5" i="28"/>
  <c r="O13" i="28"/>
  <c r="O11" i="28"/>
  <c r="N43" i="28"/>
  <c r="O10" i="28"/>
  <c r="O16" i="28"/>
  <c r="O33" i="28"/>
  <c r="N15" i="28"/>
  <c r="O32" i="28"/>
  <c r="N32" i="28"/>
  <c r="O42" i="28"/>
  <c r="N45" i="28"/>
  <c r="N14" i="28"/>
  <c r="M46" i="28"/>
  <c r="M34" i="28"/>
  <c r="M19" i="28"/>
  <c r="M47" i="28"/>
  <c r="M35" i="28"/>
  <c r="M23" i="28"/>
  <c r="M22" i="28"/>
  <c r="M20" i="28"/>
  <c r="M44" i="28"/>
  <c r="M48" i="28"/>
  <c r="M36" i="28"/>
  <c r="M24" i="28"/>
  <c r="M21" i="28"/>
  <c r="M16" i="28"/>
  <c r="M45" i="28"/>
  <c r="M49" i="28"/>
  <c r="M37" i="28"/>
  <c r="M25" i="28"/>
  <c r="M38" i="28"/>
  <c r="M26" i="28"/>
  <c r="M12" i="28"/>
  <c r="N34" i="28"/>
  <c r="O23" i="28"/>
  <c r="M39" i="28"/>
  <c r="M27" i="28"/>
  <c r="O19" i="28"/>
  <c r="O35" i="28"/>
  <c r="O22" i="28"/>
  <c r="M40" i="28"/>
  <c r="M28" i="28"/>
  <c r="M41" i="28"/>
  <c r="M29" i="28"/>
  <c r="M13" i="28"/>
  <c r="M32" i="28"/>
  <c r="O47" i="28"/>
  <c r="N19" i="28"/>
  <c r="M42" i="28"/>
  <c r="M30" i="28"/>
  <c r="M15" i="28"/>
  <c r="M14" i="28"/>
  <c r="M11" i="28"/>
  <c r="M10" i="28"/>
  <c r="M17" i="28"/>
  <c r="M18" i="28"/>
  <c r="M43" i="28"/>
  <c r="M31" i="28"/>
  <c r="N46" i="28"/>
  <c r="M33" i="28"/>
  <c r="O20" i="28"/>
  <c r="N41" i="28"/>
  <c r="O12" i="28"/>
  <c r="O18" i="28"/>
  <c r="N47" i="28"/>
  <c r="N11" i="28"/>
  <c r="O17" i="28"/>
  <c r="K44" i="28"/>
  <c r="K32" i="28"/>
  <c r="K17" i="28"/>
  <c r="K13" i="28"/>
  <c r="K42" i="28"/>
  <c r="K10" i="28"/>
  <c r="K45" i="28"/>
  <c r="K33" i="28"/>
  <c r="K18" i="28"/>
  <c r="K46" i="28"/>
  <c r="K34" i="28"/>
  <c r="K19" i="28"/>
  <c r="K30" i="28"/>
  <c r="K47" i="28"/>
  <c r="K35" i="28"/>
  <c r="K23" i="28"/>
  <c r="K22" i="28"/>
  <c r="K20" i="28"/>
  <c r="K15" i="28"/>
  <c r="K48" i="28"/>
  <c r="K36" i="28"/>
  <c r="K24" i="28"/>
  <c r="K21" i="28"/>
  <c r="K16" i="28"/>
  <c r="K49" i="28"/>
  <c r="K37" i="28"/>
  <c r="K25" i="28"/>
  <c r="K43" i="28"/>
  <c r="K38" i="28"/>
  <c r="K26" i="28"/>
  <c r="K12" i="28"/>
  <c r="K39" i="28"/>
  <c r="K27" i="28"/>
  <c r="K40" i="28"/>
  <c r="K28" i="28"/>
  <c r="K11" i="28"/>
  <c r="K31" i="28"/>
  <c r="K41" i="28"/>
  <c r="K29" i="28"/>
  <c r="K14" i="28"/>
  <c r="O24" i="28"/>
  <c r="O26" i="28"/>
  <c r="O41" i="28"/>
  <c r="O30" i="28"/>
  <c r="N10" i="28"/>
  <c r="N16" i="28"/>
  <c r="N23" i="28"/>
  <c r="O25" i="28"/>
  <c r="N25" i="28"/>
  <c r="N40" i="28"/>
  <c r="N29" i="28"/>
  <c r="O43" i="28"/>
  <c r="O46" i="28"/>
  <c r="N22" i="28"/>
  <c r="N24" i="28"/>
  <c r="G40" i="28"/>
  <c r="G28" i="28"/>
  <c r="G41" i="28"/>
  <c r="G29" i="28"/>
  <c r="G13" i="28"/>
  <c r="G42" i="28"/>
  <c r="G30" i="28"/>
  <c r="G15" i="28"/>
  <c r="G14" i="28"/>
  <c r="G11" i="28"/>
  <c r="G10" i="28"/>
  <c r="G38" i="28"/>
  <c r="G43" i="28"/>
  <c r="G31" i="28"/>
  <c r="G16" i="28"/>
  <c r="G12" i="28"/>
  <c r="G44" i="28"/>
  <c r="G32" i="28"/>
  <c r="G17" i="28"/>
  <c r="G45" i="28"/>
  <c r="G33" i="28"/>
  <c r="G18" i="28"/>
  <c r="G46" i="28"/>
  <c r="G34" i="28"/>
  <c r="G19" i="28"/>
  <c r="G26" i="28"/>
  <c r="G39" i="28"/>
  <c r="G27" i="28"/>
  <c r="G47" i="28"/>
  <c r="G35" i="28"/>
  <c r="G23" i="28"/>
  <c r="G22" i="28"/>
  <c r="G20" i="28"/>
  <c r="G48" i="28"/>
  <c r="G36" i="28"/>
  <c r="G24" i="28"/>
  <c r="G21" i="28"/>
  <c r="G49" i="28"/>
  <c r="G37" i="28"/>
  <c r="G25" i="28"/>
  <c r="N42" i="28"/>
  <c r="N18" i="28"/>
  <c r="N12" i="28"/>
  <c r="O34" i="28"/>
  <c r="L5" i="27"/>
  <c r="F7" i="27"/>
  <c r="N23" i="27"/>
  <c r="N24" i="27"/>
  <c r="O26" i="27"/>
  <c r="N26" i="27"/>
  <c r="O28" i="27"/>
  <c r="N41" i="27"/>
  <c r="O44" i="27"/>
  <c r="N44" i="27"/>
  <c r="O19" i="27"/>
  <c r="N18" i="27"/>
  <c r="O21" i="27"/>
  <c r="O30" i="27"/>
  <c r="N30" i="27"/>
  <c r="O33" i="27"/>
  <c r="N20" i="27"/>
  <c r="N17" i="27"/>
  <c r="G40" i="27"/>
  <c r="G28" i="27"/>
  <c r="G11" i="27"/>
  <c r="G41" i="27"/>
  <c r="G29" i="27"/>
  <c r="G13" i="27"/>
  <c r="G42" i="27"/>
  <c r="G30" i="27"/>
  <c r="G15" i="27"/>
  <c r="G14" i="27"/>
  <c r="G10" i="27"/>
  <c r="G43" i="27"/>
  <c r="G31" i="27"/>
  <c r="G16" i="27"/>
  <c r="G12" i="27"/>
  <c r="G44" i="27"/>
  <c r="G32" i="27"/>
  <c r="G17" i="27"/>
  <c r="G45" i="27"/>
  <c r="G33" i="27"/>
  <c r="G18" i="27"/>
  <c r="G46" i="27"/>
  <c r="G34" i="27"/>
  <c r="G19" i="27"/>
  <c r="G47" i="27"/>
  <c r="G35" i="27"/>
  <c r="G23" i="27"/>
  <c r="G22" i="27"/>
  <c r="G20" i="27"/>
  <c r="G48" i="27"/>
  <c r="G36" i="27"/>
  <c r="G24" i="27"/>
  <c r="G21" i="27"/>
  <c r="G49" i="27"/>
  <c r="G37" i="27"/>
  <c r="G25" i="27"/>
  <c r="G38" i="27"/>
  <c r="G26" i="27"/>
  <c r="G39" i="27"/>
  <c r="G27" i="27"/>
  <c r="O41" i="27"/>
  <c r="N29" i="27"/>
  <c r="O32" i="27"/>
  <c r="K44" i="27"/>
  <c r="K32" i="27"/>
  <c r="K17" i="27"/>
  <c r="K13" i="27"/>
  <c r="K45" i="27"/>
  <c r="K33" i="27"/>
  <c r="K18" i="27"/>
  <c r="K10" i="27"/>
  <c r="K46" i="27"/>
  <c r="K34" i="27"/>
  <c r="K19" i="27"/>
  <c r="K31" i="27"/>
  <c r="K47" i="27"/>
  <c r="K35" i="27"/>
  <c r="K23" i="27"/>
  <c r="K22" i="27"/>
  <c r="K20" i="27"/>
  <c r="K12" i="27"/>
  <c r="K48" i="27"/>
  <c r="K36" i="27"/>
  <c r="K24" i="27"/>
  <c r="K21" i="27"/>
  <c r="K49" i="27"/>
  <c r="K37" i="27"/>
  <c r="K25" i="27"/>
  <c r="K16" i="27"/>
  <c r="K38" i="27"/>
  <c r="K26" i="27"/>
  <c r="K39" i="27"/>
  <c r="K27" i="27"/>
  <c r="K40" i="27"/>
  <c r="K28" i="27"/>
  <c r="K14" i="27"/>
  <c r="K43" i="27"/>
  <c r="K41" i="27"/>
  <c r="K29" i="27"/>
  <c r="K42" i="27"/>
  <c r="K30" i="27"/>
  <c r="K15" i="27"/>
  <c r="K11" i="27"/>
  <c r="M46" i="27"/>
  <c r="M34" i="27"/>
  <c r="M19" i="27"/>
  <c r="M47" i="27"/>
  <c r="M35" i="27"/>
  <c r="M23" i="27"/>
  <c r="M22" i="27"/>
  <c r="M20" i="27"/>
  <c r="M45" i="27"/>
  <c r="M48" i="27"/>
  <c r="M36" i="27"/>
  <c r="M24" i="27"/>
  <c r="M21" i="27"/>
  <c r="O20" i="27"/>
  <c r="M49" i="27"/>
  <c r="M37" i="27"/>
  <c r="M25" i="27"/>
  <c r="M38" i="27"/>
  <c r="M26" i="27"/>
  <c r="M12" i="27"/>
  <c r="O47" i="27"/>
  <c r="O22" i="27"/>
  <c r="M39" i="27"/>
  <c r="M27" i="27"/>
  <c r="M40" i="27"/>
  <c r="M28" i="27"/>
  <c r="N46" i="27"/>
  <c r="M41" i="27"/>
  <c r="M29" i="27"/>
  <c r="M13" i="27"/>
  <c r="M33" i="27"/>
  <c r="M42" i="27"/>
  <c r="M30" i="27"/>
  <c r="M15" i="27"/>
  <c r="M14" i="27"/>
  <c r="M11" i="27"/>
  <c r="M10" i="27"/>
  <c r="O35" i="27"/>
  <c r="N19" i="27"/>
  <c r="M43" i="27"/>
  <c r="M31" i="27"/>
  <c r="M16" i="27"/>
  <c r="O23" i="27"/>
  <c r="M44" i="27"/>
  <c r="M32" i="27"/>
  <c r="M17" i="27"/>
  <c r="N34" i="27"/>
  <c r="M18" i="27"/>
  <c r="N40" i="27"/>
  <c r="O16" i="27"/>
  <c r="N31" i="27"/>
  <c r="O48" i="27"/>
  <c r="O49" i="27"/>
  <c r="O18" i="27"/>
  <c r="O15" i="27"/>
  <c r="N15" i="27"/>
  <c r="N47" i="27"/>
  <c r="N48" i="27"/>
  <c r="H41" i="27"/>
  <c r="H29" i="27"/>
  <c r="H13" i="27"/>
  <c r="H42" i="27"/>
  <c r="H30" i="27"/>
  <c r="H15" i="27"/>
  <c r="H14" i="27"/>
  <c r="H11" i="27"/>
  <c r="H10" i="27"/>
  <c r="H43" i="27"/>
  <c r="H31" i="27"/>
  <c r="H16" i="27"/>
  <c r="H12" i="27"/>
  <c r="H40" i="27"/>
  <c r="H44" i="27"/>
  <c r="H32" i="27"/>
  <c r="H17" i="27"/>
  <c r="H45" i="27"/>
  <c r="H33" i="27"/>
  <c r="H18" i="27"/>
  <c r="H46" i="27"/>
  <c r="H34" i="27"/>
  <c r="H19" i="27"/>
  <c r="H47" i="27"/>
  <c r="H35" i="27"/>
  <c r="H23" i="27"/>
  <c r="H22" i="27"/>
  <c r="H20" i="27"/>
  <c r="H28" i="27"/>
  <c r="H48" i="27"/>
  <c r="H36" i="27"/>
  <c r="H24" i="27"/>
  <c r="H21" i="27"/>
  <c r="H49" i="27"/>
  <c r="H37" i="27"/>
  <c r="H25" i="27"/>
  <c r="H38" i="27"/>
  <c r="H26" i="27"/>
  <c r="H39" i="27"/>
  <c r="H27" i="27"/>
  <c r="O29" i="27"/>
  <c r="O14" i="27"/>
  <c r="N14" i="27"/>
  <c r="O17" i="27"/>
  <c r="O46" i="27"/>
  <c r="N49" i="27"/>
  <c r="N28" i="27"/>
  <c r="N13" i="27"/>
  <c r="O12" i="27"/>
  <c r="N16" i="27"/>
  <c r="N45" i="27"/>
  <c r="O36" i="27"/>
  <c r="O37" i="27"/>
  <c r="O39" i="27"/>
  <c r="O11" i="27"/>
  <c r="N11" i="27"/>
  <c r="N35" i="27"/>
  <c r="N36" i="27"/>
  <c r="O38" i="27"/>
  <c r="N38" i="27"/>
  <c r="O40" i="27"/>
  <c r="O13" i="27"/>
  <c r="O10" i="27"/>
  <c r="N10" i="27"/>
  <c r="N12" i="27"/>
  <c r="O34" i="27"/>
  <c r="N37" i="27"/>
  <c r="N39" i="27"/>
  <c r="O43" i="27"/>
  <c r="N33" i="27"/>
  <c r="N21" i="26"/>
  <c r="N12" i="26"/>
  <c r="O18" i="26"/>
  <c r="N18" i="26"/>
  <c r="N33" i="26"/>
  <c r="N49" i="26"/>
  <c r="N35" i="26"/>
  <c r="N48" i="26"/>
  <c r="N31" i="26"/>
  <c r="N46" i="26"/>
  <c r="O36" i="26"/>
  <c r="O41" i="26"/>
  <c r="O49" i="26"/>
  <c r="O31" i="26"/>
  <c r="O38" i="26"/>
  <c r="N39" i="26"/>
  <c r="O15" i="26"/>
  <c r="O24" i="26"/>
  <c r="O37" i="26"/>
  <c r="N23" i="26"/>
  <c r="N36" i="26"/>
  <c r="O39" i="26"/>
  <c r="O14" i="26"/>
  <c r="N11" i="26"/>
  <c r="N22" i="26"/>
  <c r="N25" i="26"/>
  <c r="N38" i="26"/>
  <c r="N13" i="26"/>
  <c r="N10" i="26"/>
  <c r="I42" i="26"/>
  <c r="I30" i="26"/>
  <c r="I15" i="26"/>
  <c r="I14" i="26"/>
  <c r="I11" i="26"/>
  <c r="I10" i="26"/>
  <c r="I33" i="26"/>
  <c r="I43" i="26"/>
  <c r="I31" i="26"/>
  <c r="I16" i="26"/>
  <c r="I12" i="26"/>
  <c r="I41" i="26"/>
  <c r="I44" i="26"/>
  <c r="I32" i="26"/>
  <c r="I17" i="26"/>
  <c r="I45" i="26"/>
  <c r="I18" i="26"/>
  <c r="I46" i="26"/>
  <c r="I34" i="26"/>
  <c r="I19" i="26"/>
  <c r="I23" i="26"/>
  <c r="I47" i="26"/>
  <c r="I35" i="26"/>
  <c r="I22" i="26"/>
  <c r="I20" i="26"/>
  <c r="I29" i="26"/>
  <c r="I48" i="26"/>
  <c r="I36" i="26"/>
  <c r="I24" i="26"/>
  <c r="I21" i="26"/>
  <c r="I13" i="26"/>
  <c r="I49" i="26"/>
  <c r="I37" i="26"/>
  <c r="I25" i="26"/>
  <c r="I38" i="26"/>
  <c r="I26" i="26"/>
  <c r="I39" i="26"/>
  <c r="I27" i="26"/>
  <c r="I40" i="26"/>
  <c r="I28" i="26"/>
  <c r="F39" i="26"/>
  <c r="F27" i="26"/>
  <c r="F30" i="26"/>
  <c r="F15" i="26"/>
  <c r="F40" i="26"/>
  <c r="F28" i="26"/>
  <c r="F10" i="26"/>
  <c r="F41" i="26"/>
  <c r="F29" i="26"/>
  <c r="F13" i="26"/>
  <c r="F25" i="26"/>
  <c r="F42" i="26"/>
  <c r="F14" i="26"/>
  <c r="F11" i="26"/>
  <c r="F49" i="26"/>
  <c r="F43" i="26"/>
  <c r="F31" i="26"/>
  <c r="F16" i="26"/>
  <c r="F12" i="26"/>
  <c r="F38" i="26"/>
  <c r="F44" i="26"/>
  <c r="F32" i="26"/>
  <c r="F17" i="26"/>
  <c r="F45" i="26"/>
  <c r="F33" i="26"/>
  <c r="F18" i="26"/>
  <c r="F46" i="26"/>
  <c r="F34" i="26"/>
  <c r="F19" i="26"/>
  <c r="F37" i="26"/>
  <c r="F26" i="26"/>
  <c r="F47" i="26"/>
  <c r="F35" i="26"/>
  <c r="F23" i="26"/>
  <c r="F22" i="26"/>
  <c r="F20" i="26"/>
  <c r="F48" i="26"/>
  <c r="F36" i="26"/>
  <c r="F24" i="26"/>
  <c r="F21" i="26"/>
  <c r="O28" i="26"/>
  <c r="N40" i="26"/>
  <c r="O11" i="26"/>
  <c r="N30" i="26"/>
  <c r="N26" i="26"/>
  <c r="N27" i="26"/>
  <c r="O42" i="26"/>
  <c r="O10" i="26"/>
  <c r="O45" i="26"/>
  <c r="N41" i="26"/>
  <c r="N16" i="26"/>
  <c r="N17" i="26"/>
  <c r="N44" i="26"/>
  <c r="M46" i="26"/>
  <c r="M34" i="26"/>
  <c r="M19" i="26"/>
  <c r="M37" i="26"/>
  <c r="M25" i="26"/>
  <c r="M18" i="26"/>
  <c r="M47" i="26"/>
  <c r="M35" i="26"/>
  <c r="M23" i="26"/>
  <c r="M22" i="26"/>
  <c r="M20" i="26"/>
  <c r="M33" i="26"/>
  <c r="M48" i="26"/>
  <c r="M36" i="26"/>
  <c r="M24" i="26"/>
  <c r="M21" i="26"/>
  <c r="O35" i="26"/>
  <c r="M49" i="26"/>
  <c r="O19" i="26"/>
  <c r="M38" i="26"/>
  <c r="M26" i="26"/>
  <c r="M45" i="26"/>
  <c r="O20" i="26"/>
  <c r="M39" i="26"/>
  <c r="M27" i="26"/>
  <c r="M32" i="26"/>
  <c r="O47" i="26"/>
  <c r="N19" i="26"/>
  <c r="M40" i="26"/>
  <c r="M28" i="26"/>
  <c r="O23" i="26"/>
  <c r="M41" i="26"/>
  <c r="M29" i="26"/>
  <c r="M13" i="26"/>
  <c r="M15" i="26"/>
  <c r="M11" i="26"/>
  <c r="M44" i="26"/>
  <c r="M42" i="26"/>
  <c r="M30" i="26"/>
  <c r="M14" i="26"/>
  <c r="M10" i="26"/>
  <c r="M12" i="26"/>
  <c r="O34" i="26"/>
  <c r="M43" i="26"/>
  <c r="M31" i="26"/>
  <c r="M16" i="26"/>
  <c r="M17" i="26"/>
  <c r="N34" i="26"/>
  <c r="O22" i="26"/>
  <c r="N28" i="26"/>
  <c r="O44" i="26"/>
  <c r="N47" i="26"/>
  <c r="N20" i="26"/>
  <c r="N37" i="26"/>
  <c r="O30" i="26"/>
  <c r="N45" i="26"/>
  <c r="O16" i="26"/>
  <c r="N43" i="26"/>
  <c r="O33" i="26"/>
  <c r="O46" i="26"/>
  <c r="O13" i="26"/>
  <c r="N29" i="26"/>
  <c r="N15" i="26"/>
  <c r="N32" i="26"/>
  <c r="O27" i="26"/>
  <c r="H41" i="26"/>
  <c r="H29" i="26"/>
  <c r="H13" i="26"/>
  <c r="H10" i="26"/>
  <c r="H44" i="26"/>
  <c r="H17" i="26"/>
  <c r="H42" i="26"/>
  <c r="H30" i="26"/>
  <c r="H15" i="26"/>
  <c r="H14" i="26"/>
  <c r="H11" i="26"/>
  <c r="H43" i="26"/>
  <c r="H31" i="26"/>
  <c r="H16" i="26"/>
  <c r="H12" i="26"/>
  <c r="H32" i="26"/>
  <c r="H39" i="26"/>
  <c r="H45" i="26"/>
  <c r="H33" i="26"/>
  <c r="H18" i="26"/>
  <c r="H28" i="26"/>
  <c r="H46" i="26"/>
  <c r="H34" i="26"/>
  <c r="H19" i="26"/>
  <c r="H27" i="26"/>
  <c r="H47" i="26"/>
  <c r="H35" i="26"/>
  <c r="H23" i="26"/>
  <c r="H22" i="26"/>
  <c r="H20" i="26"/>
  <c r="H48" i="26"/>
  <c r="H36" i="26"/>
  <c r="H24" i="26"/>
  <c r="H21" i="26"/>
  <c r="H49" i="26"/>
  <c r="H37" i="26"/>
  <c r="H25" i="26"/>
  <c r="H38" i="26"/>
  <c r="H26" i="26"/>
  <c r="H40" i="26"/>
  <c r="O43" i="26"/>
  <c r="N14" i="26"/>
  <c r="K44" i="26"/>
  <c r="K32" i="26"/>
  <c r="K17" i="26"/>
  <c r="K35" i="26"/>
  <c r="K23" i="26"/>
  <c r="K20" i="26"/>
  <c r="K30" i="26"/>
  <c r="K45" i="26"/>
  <c r="K33" i="26"/>
  <c r="K18" i="26"/>
  <c r="K11" i="26"/>
  <c r="K46" i="26"/>
  <c r="K34" i="26"/>
  <c r="K19" i="26"/>
  <c r="K22" i="26"/>
  <c r="K14" i="26"/>
  <c r="K12" i="26"/>
  <c r="K47" i="26"/>
  <c r="K31" i="26"/>
  <c r="K48" i="26"/>
  <c r="K36" i="26"/>
  <c r="K24" i="26"/>
  <c r="K21" i="26"/>
  <c r="K42" i="26"/>
  <c r="K15" i="26"/>
  <c r="K49" i="26"/>
  <c r="K37" i="26"/>
  <c r="K25" i="26"/>
  <c r="K38" i="26"/>
  <c r="K26" i="26"/>
  <c r="K39" i="26"/>
  <c r="K27" i="26"/>
  <c r="K16" i="26"/>
  <c r="K40" i="26"/>
  <c r="K28" i="26"/>
  <c r="K10" i="26"/>
  <c r="K43" i="26"/>
  <c r="K41" i="26"/>
  <c r="K29" i="26"/>
  <c r="K13" i="26"/>
  <c r="O25" i="26"/>
  <c r="N24" i="26"/>
  <c r="O26" i="26"/>
  <c r="O40" i="26"/>
  <c r="O17" i="26"/>
  <c r="N42" i="26"/>
  <c r="O12" i="26"/>
  <c r="O32" i="26"/>
  <c r="O48" i="26"/>
  <c r="B5" i="14"/>
  <c r="F20" i="32" l="1"/>
  <c r="F31" i="32"/>
  <c r="F35" i="32"/>
  <c r="F10" i="32"/>
  <c r="F34" i="32"/>
  <c r="F14" i="32"/>
  <c r="F26" i="32"/>
  <c r="F46" i="32"/>
  <c r="P46" i="32" s="1"/>
  <c r="F15" i="32"/>
  <c r="P15" i="32" s="1"/>
  <c r="F37" i="32"/>
  <c r="F18" i="32"/>
  <c r="P18" i="32" s="1"/>
  <c r="F30" i="32"/>
  <c r="P30" i="32" s="1"/>
  <c r="F49" i="32"/>
  <c r="F33" i="32"/>
  <c r="F42" i="32"/>
  <c r="F21" i="32"/>
  <c r="F45" i="32"/>
  <c r="F13" i="32"/>
  <c r="F24" i="32"/>
  <c r="F17" i="32"/>
  <c r="F41" i="32"/>
  <c r="P41" i="32" s="1"/>
  <c r="F44" i="32"/>
  <c r="P44" i="32" s="1"/>
  <c r="F28" i="32"/>
  <c r="P28" i="32" s="1"/>
  <c r="F23" i="32"/>
  <c r="P23" i="32" s="1"/>
  <c r="F12" i="32"/>
  <c r="F29" i="32"/>
  <c r="F25" i="32"/>
  <c r="F19" i="32"/>
  <c r="P19" i="32" s="1"/>
  <c r="F43" i="32"/>
  <c r="F49" i="25"/>
  <c r="F23" i="25"/>
  <c r="F26" i="25"/>
  <c r="F44" i="25"/>
  <c r="F43" i="25"/>
  <c r="F37" i="25"/>
  <c r="F12" i="25"/>
  <c r="F19" i="25"/>
  <c r="F24" i="25"/>
  <c r="F18" i="25"/>
  <c r="F35" i="25"/>
  <c r="F48" i="25"/>
  <c r="F30" i="25"/>
  <c r="F20" i="25"/>
  <c r="F10" i="25"/>
  <c r="F29" i="25"/>
  <c r="F40" i="25"/>
  <c r="F25" i="25"/>
  <c r="F11" i="25"/>
  <c r="F47" i="25"/>
  <c r="F16" i="25"/>
  <c r="F45" i="25"/>
  <c r="F46" i="25"/>
  <c r="F31" i="25"/>
  <c r="F22" i="25"/>
  <c r="F14" i="25"/>
  <c r="F15" i="25"/>
  <c r="F32" i="25"/>
  <c r="F33" i="25"/>
  <c r="F36" i="25"/>
  <c r="F42" i="25"/>
  <c r="F38" i="25"/>
  <c r="F17" i="25"/>
  <c r="F41" i="25"/>
  <c r="F28" i="25"/>
  <c r="F13" i="25"/>
  <c r="F34" i="25"/>
  <c r="F27" i="25"/>
  <c r="I42" i="25"/>
  <c r="I40" i="25"/>
  <c r="I26" i="25"/>
  <c r="I27" i="25"/>
  <c r="I19" i="25"/>
  <c r="I45" i="25"/>
  <c r="I20" i="25"/>
  <c r="I44" i="25"/>
  <c r="I31" i="25"/>
  <c r="I48" i="25"/>
  <c r="I30" i="25"/>
  <c r="I47" i="25"/>
  <c r="I46" i="25"/>
  <c r="I17" i="25"/>
  <c r="I41" i="25"/>
  <c r="I11" i="25"/>
  <c r="I24" i="25"/>
  <c r="I39" i="25"/>
  <c r="P39" i="25" s="1"/>
  <c r="I12" i="25"/>
  <c r="I32" i="25"/>
  <c r="I34" i="25"/>
  <c r="I38" i="25"/>
  <c r="P38" i="25" s="1"/>
  <c r="I21" i="25"/>
  <c r="P21" i="25" s="1"/>
  <c r="I16" i="25"/>
  <c r="I15" i="25"/>
  <c r="I37" i="25"/>
  <c r="I22" i="25"/>
  <c r="I33" i="25"/>
  <c r="I23" i="25"/>
  <c r="I43" i="25"/>
  <c r="I36" i="25"/>
  <c r="I35" i="25"/>
  <c r="I18" i="25"/>
  <c r="I28" i="25"/>
  <c r="I10" i="25"/>
  <c r="I29" i="25"/>
  <c r="I25" i="25"/>
  <c r="I14" i="25"/>
  <c r="I13" i="25"/>
  <c r="I49" i="25"/>
  <c r="P23" i="31"/>
  <c r="P21" i="31"/>
  <c r="P36" i="32"/>
  <c r="P45" i="32"/>
  <c r="P48" i="32"/>
  <c r="P17" i="32"/>
  <c r="P20" i="31"/>
  <c r="P29" i="31"/>
  <c r="P20" i="32"/>
  <c r="P32" i="32"/>
  <c r="P42" i="32"/>
  <c r="P22" i="32"/>
  <c r="P13" i="32"/>
  <c r="P12" i="32"/>
  <c r="P29" i="32"/>
  <c r="P35" i="32"/>
  <c r="P16" i="32"/>
  <c r="P26" i="32"/>
  <c r="P47" i="32"/>
  <c r="P31" i="32"/>
  <c r="P25" i="32"/>
  <c r="P43" i="32"/>
  <c r="P40" i="32"/>
  <c r="P37" i="32"/>
  <c r="P34" i="32"/>
  <c r="P38" i="32"/>
  <c r="P27" i="32"/>
  <c r="P49" i="32"/>
  <c r="P10" i="32"/>
  <c r="P39" i="32"/>
  <c r="P21" i="32"/>
  <c r="P11" i="32"/>
  <c r="P24" i="32"/>
  <c r="P33" i="32"/>
  <c r="P14" i="32"/>
  <c r="P32" i="31"/>
  <c r="P42" i="31"/>
  <c r="P22" i="31"/>
  <c r="P44" i="31"/>
  <c r="P13" i="31"/>
  <c r="P35" i="31"/>
  <c r="P12" i="31"/>
  <c r="P41" i="31"/>
  <c r="P38" i="31"/>
  <c r="P47" i="31"/>
  <c r="P16" i="31"/>
  <c r="P28" i="31"/>
  <c r="P25" i="31"/>
  <c r="P19" i="31"/>
  <c r="P31" i="31"/>
  <c r="P40" i="31"/>
  <c r="P37" i="31"/>
  <c r="P34" i="31"/>
  <c r="P43" i="31"/>
  <c r="P27" i="31"/>
  <c r="P49" i="31"/>
  <c r="P46" i="31"/>
  <c r="P10" i="31"/>
  <c r="P39" i="31"/>
  <c r="P26" i="31"/>
  <c r="P18" i="31"/>
  <c r="P11" i="31"/>
  <c r="P24" i="31"/>
  <c r="T22" i="31" s="1"/>
  <c r="P33" i="31"/>
  <c r="P14" i="31"/>
  <c r="P36" i="31"/>
  <c r="P45" i="31"/>
  <c r="P15" i="31"/>
  <c r="P48" i="31"/>
  <c r="P17" i="31"/>
  <c r="P30" i="31"/>
  <c r="F39" i="30"/>
  <c r="F27" i="30"/>
  <c r="F15" i="30"/>
  <c r="F11" i="30"/>
  <c r="F10" i="30"/>
  <c r="F38" i="30"/>
  <c r="F40" i="30"/>
  <c r="F28" i="30"/>
  <c r="F41" i="30"/>
  <c r="F29" i="30"/>
  <c r="F13" i="30"/>
  <c r="F26" i="30"/>
  <c r="F42" i="30"/>
  <c r="F30" i="30"/>
  <c r="F14" i="30"/>
  <c r="F43" i="30"/>
  <c r="F31" i="30"/>
  <c r="F16" i="30"/>
  <c r="F12" i="30"/>
  <c r="F21" i="30"/>
  <c r="F44" i="30"/>
  <c r="F32" i="30"/>
  <c r="F17" i="30"/>
  <c r="F45" i="30"/>
  <c r="F33" i="30"/>
  <c r="F18" i="30"/>
  <c r="F46" i="30"/>
  <c r="F34" i="30"/>
  <c r="F19" i="30"/>
  <c r="F47" i="30"/>
  <c r="F35" i="30"/>
  <c r="F23" i="30"/>
  <c r="F22" i="30"/>
  <c r="F20" i="30"/>
  <c r="F48" i="30"/>
  <c r="F36" i="30"/>
  <c r="F24" i="30"/>
  <c r="F49" i="30"/>
  <c r="F37" i="30"/>
  <c r="F25" i="30"/>
  <c r="I42" i="30"/>
  <c r="I30" i="30"/>
  <c r="I15" i="30"/>
  <c r="I14" i="30"/>
  <c r="I11" i="30"/>
  <c r="I10" i="30"/>
  <c r="I43" i="30"/>
  <c r="I31" i="30"/>
  <c r="I16" i="30"/>
  <c r="I12" i="30"/>
  <c r="I44" i="30"/>
  <c r="I32" i="30"/>
  <c r="I17" i="30"/>
  <c r="I13" i="30"/>
  <c r="I45" i="30"/>
  <c r="I33" i="30"/>
  <c r="I18" i="30"/>
  <c r="I46" i="30"/>
  <c r="I34" i="30"/>
  <c r="I19" i="30"/>
  <c r="I47" i="30"/>
  <c r="I35" i="30"/>
  <c r="I23" i="30"/>
  <c r="I22" i="30"/>
  <c r="I20" i="30"/>
  <c r="I48" i="30"/>
  <c r="I36" i="30"/>
  <c r="I24" i="30"/>
  <c r="I21" i="30"/>
  <c r="I49" i="30"/>
  <c r="I37" i="30"/>
  <c r="I25" i="30"/>
  <c r="I38" i="30"/>
  <c r="I26" i="30"/>
  <c r="I39" i="30"/>
  <c r="I27" i="30"/>
  <c r="I40" i="30"/>
  <c r="I28" i="30"/>
  <c r="I41" i="30"/>
  <c r="I29" i="30"/>
  <c r="I42" i="28"/>
  <c r="P42" i="28" s="1"/>
  <c r="I30" i="28"/>
  <c r="P30" i="28" s="1"/>
  <c r="I15" i="28"/>
  <c r="P15" i="28" s="1"/>
  <c r="I14" i="28"/>
  <c r="P14" i="28" s="1"/>
  <c r="I11" i="28"/>
  <c r="P11" i="28" s="1"/>
  <c r="I10" i="28"/>
  <c r="P10" i="28" s="1"/>
  <c r="I43" i="28"/>
  <c r="P43" i="28" s="1"/>
  <c r="I31" i="28"/>
  <c r="P31" i="28" s="1"/>
  <c r="I16" i="28"/>
  <c r="P16" i="28" s="1"/>
  <c r="I12" i="28"/>
  <c r="P12" i="28" s="1"/>
  <c r="I13" i="28"/>
  <c r="P13" i="28" s="1"/>
  <c r="I44" i="28"/>
  <c r="P44" i="28" s="1"/>
  <c r="I32" i="28"/>
  <c r="P32" i="28" s="1"/>
  <c r="I17" i="28"/>
  <c r="P17" i="28" s="1"/>
  <c r="I40" i="28"/>
  <c r="P40" i="28" s="1"/>
  <c r="I45" i="28"/>
  <c r="P45" i="28" s="1"/>
  <c r="I33" i="28"/>
  <c r="P33" i="28" s="1"/>
  <c r="I18" i="28"/>
  <c r="P18" i="28" s="1"/>
  <c r="I41" i="28"/>
  <c r="P41" i="28" s="1"/>
  <c r="I46" i="28"/>
  <c r="P46" i="28" s="1"/>
  <c r="I34" i="28"/>
  <c r="P34" i="28" s="1"/>
  <c r="I19" i="28"/>
  <c r="P19" i="28" s="1"/>
  <c r="I47" i="28"/>
  <c r="P47" i="28" s="1"/>
  <c r="I35" i="28"/>
  <c r="P35" i="28" s="1"/>
  <c r="I23" i="28"/>
  <c r="P23" i="28" s="1"/>
  <c r="I22" i="28"/>
  <c r="P22" i="28" s="1"/>
  <c r="I20" i="28"/>
  <c r="P20" i="28" s="1"/>
  <c r="I29" i="28"/>
  <c r="P29" i="28" s="1"/>
  <c r="I48" i="28"/>
  <c r="P48" i="28" s="1"/>
  <c r="I36" i="28"/>
  <c r="P36" i="28" s="1"/>
  <c r="I24" i="28"/>
  <c r="P24" i="28" s="1"/>
  <c r="T22" i="28" s="1"/>
  <c r="I21" i="28"/>
  <c r="P21" i="28" s="1"/>
  <c r="I49" i="28"/>
  <c r="P49" i="28" s="1"/>
  <c r="I37" i="28"/>
  <c r="P37" i="28" s="1"/>
  <c r="I25" i="28"/>
  <c r="P25" i="28" s="1"/>
  <c r="I38" i="28"/>
  <c r="P38" i="28" s="1"/>
  <c r="I26" i="28"/>
  <c r="P26" i="28" s="1"/>
  <c r="I39" i="28"/>
  <c r="P39" i="28" s="1"/>
  <c r="I27" i="28"/>
  <c r="P27" i="28" s="1"/>
  <c r="I28" i="28"/>
  <c r="P28" i="28" s="1"/>
  <c r="F39" i="27"/>
  <c r="F27" i="27"/>
  <c r="F13" i="27"/>
  <c r="F40" i="27"/>
  <c r="F28" i="27"/>
  <c r="F26" i="27"/>
  <c r="F41" i="27"/>
  <c r="F29" i="27"/>
  <c r="F42" i="27"/>
  <c r="F30" i="27"/>
  <c r="F15" i="27"/>
  <c r="F14" i="27"/>
  <c r="F11" i="27"/>
  <c r="F10" i="27"/>
  <c r="F43" i="27"/>
  <c r="F31" i="27"/>
  <c r="F16" i="27"/>
  <c r="F12" i="27"/>
  <c r="F24" i="27"/>
  <c r="F44" i="27"/>
  <c r="F32" i="27"/>
  <c r="F17" i="27"/>
  <c r="F21" i="27"/>
  <c r="F38" i="27"/>
  <c r="F45" i="27"/>
  <c r="F33" i="27"/>
  <c r="F18" i="27"/>
  <c r="F46" i="27"/>
  <c r="F34" i="27"/>
  <c r="F19" i="27"/>
  <c r="F47" i="27"/>
  <c r="F35" i="27"/>
  <c r="F23" i="27"/>
  <c r="F22" i="27"/>
  <c r="F20" i="27"/>
  <c r="F48" i="27"/>
  <c r="F36" i="27"/>
  <c r="F49" i="27"/>
  <c r="F37" i="27"/>
  <c r="F25" i="27"/>
  <c r="I42" i="27"/>
  <c r="I30" i="27"/>
  <c r="I15" i="27"/>
  <c r="I14" i="27"/>
  <c r="I11" i="27"/>
  <c r="I10" i="27"/>
  <c r="I43" i="27"/>
  <c r="I31" i="27"/>
  <c r="I16" i="27"/>
  <c r="I12" i="27"/>
  <c r="I44" i="27"/>
  <c r="I32" i="27"/>
  <c r="I17" i="27"/>
  <c r="I13" i="27"/>
  <c r="I45" i="27"/>
  <c r="I33" i="27"/>
  <c r="I18" i="27"/>
  <c r="I41" i="27"/>
  <c r="I29" i="27"/>
  <c r="I46" i="27"/>
  <c r="I34" i="27"/>
  <c r="I19" i="27"/>
  <c r="I47" i="27"/>
  <c r="I35" i="27"/>
  <c r="I23" i="27"/>
  <c r="I22" i="27"/>
  <c r="I20" i="27"/>
  <c r="I48" i="27"/>
  <c r="I36" i="27"/>
  <c r="I24" i="27"/>
  <c r="I21" i="27"/>
  <c r="I49" i="27"/>
  <c r="I37" i="27"/>
  <c r="I25" i="27"/>
  <c r="I38" i="27"/>
  <c r="I26" i="27"/>
  <c r="I39" i="27"/>
  <c r="I27" i="27"/>
  <c r="I40" i="27"/>
  <c r="I28" i="27"/>
  <c r="P47" i="26"/>
  <c r="P38" i="26"/>
  <c r="P26" i="26"/>
  <c r="P12" i="26"/>
  <c r="P10" i="26"/>
  <c r="P37" i="26"/>
  <c r="P16" i="26"/>
  <c r="P28" i="26"/>
  <c r="P41" i="26"/>
  <c r="P19" i="26"/>
  <c r="P31" i="26"/>
  <c r="P40" i="26"/>
  <c r="P21" i="26"/>
  <c r="P34" i="26"/>
  <c r="P43" i="26"/>
  <c r="P15" i="26"/>
  <c r="P24" i="26"/>
  <c r="T22" i="26" s="1"/>
  <c r="P46" i="26"/>
  <c r="P49" i="26"/>
  <c r="P30" i="26"/>
  <c r="P36" i="26"/>
  <c r="P18" i="26"/>
  <c r="P11" i="26"/>
  <c r="P27" i="26"/>
  <c r="P48" i="26"/>
  <c r="P33" i="26"/>
  <c r="P14" i="26"/>
  <c r="P39" i="26"/>
  <c r="P20" i="26"/>
  <c r="P45" i="26"/>
  <c r="P42" i="26"/>
  <c r="P22" i="26"/>
  <c r="P17" i="26"/>
  <c r="P25" i="26"/>
  <c r="P23" i="26"/>
  <c r="P32" i="26"/>
  <c r="P13" i="26"/>
  <c r="P35" i="26"/>
  <c r="P44" i="26"/>
  <c r="P29" i="26"/>
  <c r="Q3" i="12"/>
  <c r="I11" i="12" s="1"/>
  <c r="P40" i="25" l="1"/>
  <c r="V24" i="32"/>
  <c r="W24" i="32" s="1"/>
  <c r="V22" i="32"/>
  <c r="W22" i="32" s="1"/>
  <c r="V20" i="32"/>
  <c r="W20" i="32" s="1"/>
  <c r="P15" i="25"/>
  <c r="P27" i="25"/>
  <c r="P48" i="25"/>
  <c r="P20" i="25"/>
  <c r="P17" i="25"/>
  <c r="P16" i="25"/>
  <c r="P47" i="25"/>
  <c r="P42" i="25"/>
  <c r="P11" i="25"/>
  <c r="P13" i="25"/>
  <c r="P33" i="25"/>
  <c r="P30" i="25"/>
  <c r="P19" i="25"/>
  <c r="P37" i="25"/>
  <c r="P10" i="25"/>
  <c r="P14" i="25"/>
  <c r="P22" i="25"/>
  <c r="P31" i="25"/>
  <c r="P28" i="25"/>
  <c r="P46" i="25"/>
  <c r="P35" i="25"/>
  <c r="P41" i="25"/>
  <c r="P45" i="25"/>
  <c r="P18" i="25"/>
  <c r="P24" i="25"/>
  <c r="T22" i="25" s="1"/>
  <c r="P12" i="25"/>
  <c r="P36" i="25"/>
  <c r="P25" i="25"/>
  <c r="P43" i="25"/>
  <c r="P32" i="25"/>
  <c r="P29" i="25"/>
  <c r="P44" i="25"/>
  <c r="P26" i="25"/>
  <c r="P23" i="25"/>
  <c r="P34" i="25"/>
  <c r="P49" i="25"/>
  <c r="P23" i="27"/>
  <c r="P42" i="27"/>
  <c r="P25" i="27"/>
  <c r="P48" i="30"/>
  <c r="P17" i="30"/>
  <c r="P13" i="30"/>
  <c r="P20" i="30"/>
  <c r="P32" i="30"/>
  <c r="P22" i="30"/>
  <c r="P44" i="30"/>
  <c r="P23" i="30"/>
  <c r="P35" i="30"/>
  <c r="P12" i="30"/>
  <c r="P44" i="27"/>
  <c r="P47" i="27"/>
  <c r="P12" i="27"/>
  <c r="P32" i="27"/>
  <c r="P19" i="27"/>
  <c r="P34" i="27"/>
  <c r="P16" i="27"/>
  <c r="P36" i="30"/>
  <c r="P45" i="30"/>
  <c r="P26" i="30"/>
  <c r="P35" i="27"/>
  <c r="P47" i="30"/>
  <c r="P16" i="30"/>
  <c r="P38" i="30"/>
  <c r="P48" i="27"/>
  <c r="P38" i="27"/>
  <c r="P14" i="27"/>
  <c r="P20" i="27"/>
  <c r="P21" i="27"/>
  <c r="P15" i="27"/>
  <c r="P22" i="27"/>
  <c r="P17" i="27"/>
  <c r="P30" i="27"/>
  <c r="P29" i="30"/>
  <c r="P41" i="30"/>
  <c r="P21" i="30"/>
  <c r="P28" i="30"/>
  <c r="P40" i="30"/>
  <c r="P19" i="30"/>
  <c r="P31" i="30"/>
  <c r="P10" i="30"/>
  <c r="P25" i="30"/>
  <c r="P34" i="30"/>
  <c r="P43" i="30"/>
  <c r="P11" i="30"/>
  <c r="P37" i="30"/>
  <c r="P46" i="30"/>
  <c r="P14" i="30"/>
  <c r="P15" i="30"/>
  <c r="P18" i="30"/>
  <c r="P30" i="30"/>
  <c r="P27" i="30"/>
  <c r="P49" i="30"/>
  <c r="P24" i="30"/>
  <c r="T22" i="30" s="1"/>
  <c r="P33" i="30"/>
  <c r="P42" i="30"/>
  <c r="P39" i="30"/>
  <c r="P29" i="27"/>
  <c r="P24" i="27"/>
  <c r="T22" i="27" s="1"/>
  <c r="P41" i="27"/>
  <c r="P26" i="27"/>
  <c r="P28" i="27"/>
  <c r="P46" i="27"/>
  <c r="P31" i="27"/>
  <c r="P40" i="27"/>
  <c r="P37" i="27"/>
  <c r="P18" i="27"/>
  <c r="P43" i="27"/>
  <c r="P13" i="27"/>
  <c r="P49" i="27"/>
  <c r="P33" i="27"/>
  <c r="P10" i="27"/>
  <c r="P27" i="27"/>
  <c r="P36" i="27"/>
  <c r="P45" i="27"/>
  <c r="P11" i="27"/>
  <c r="P39" i="27"/>
  <c r="I46" i="12"/>
  <c r="I45" i="12"/>
  <c r="I44" i="12"/>
  <c r="I34" i="12"/>
  <c r="I22" i="12"/>
  <c r="I33" i="12"/>
  <c r="I30" i="12"/>
  <c r="I20" i="12"/>
  <c r="I17" i="12"/>
  <c r="I19" i="12"/>
  <c r="I40" i="12"/>
  <c r="I29" i="12"/>
  <c r="I15" i="12"/>
  <c r="I32" i="12"/>
  <c r="I31" i="12"/>
  <c r="I42" i="12"/>
  <c r="I41" i="12"/>
  <c r="I28" i="12"/>
  <c r="I16" i="12"/>
  <c r="I10" i="12"/>
  <c r="I21" i="12"/>
  <c r="I43" i="12"/>
  <c r="I18" i="12"/>
  <c r="I39" i="12"/>
  <c r="I27" i="12"/>
  <c r="I38" i="12"/>
  <c r="I26" i="12"/>
  <c r="I14" i="12"/>
  <c r="I49" i="12"/>
  <c r="I37" i="12"/>
  <c r="I25" i="12"/>
  <c r="I13" i="12"/>
  <c r="I48" i="12"/>
  <c r="I36" i="12"/>
  <c r="I24" i="12"/>
  <c r="I12" i="12"/>
  <c r="I47" i="12"/>
  <c r="I35" i="12"/>
  <c r="I23" i="12"/>
  <c r="B5" i="11"/>
  <c r="C15" i="14"/>
  <c r="D15" i="14"/>
  <c r="E15" i="14"/>
  <c r="F15" i="14"/>
  <c r="B15" i="14"/>
  <c r="E16" i="14"/>
  <c r="B16" i="14"/>
  <c r="F16" i="14"/>
  <c r="D16" i="14"/>
  <c r="C16" i="14"/>
  <c r="F5" i="14"/>
  <c r="F6" i="14" s="1"/>
  <c r="E5" i="14"/>
  <c r="E6" i="14" s="1"/>
  <c r="D5" i="14"/>
  <c r="D6" i="14" s="1"/>
  <c r="C5" i="14"/>
  <c r="C6" i="14" s="1"/>
  <c r="B6" i="14"/>
  <c r="T22" i="32" l="1"/>
  <c r="V25" i="32"/>
  <c r="W25" i="32" s="1"/>
  <c r="V23" i="32"/>
  <c r="W23" i="32" s="1"/>
  <c r="V21" i="32"/>
  <c r="W21" i="32" s="1"/>
  <c r="V19" i="32"/>
  <c r="W19" i="32" s="1"/>
  <c r="D11" i="11"/>
  <c r="G11" i="11" l="1"/>
  <c r="B2" i="14" s="1"/>
  <c r="B12" i="14"/>
  <c r="B13" i="14" l="1"/>
  <c r="B14" i="14" s="1"/>
  <c r="B17" i="14" s="1"/>
  <c r="B3" i="14"/>
  <c r="F3" i="14"/>
  <c r="C13" i="14"/>
  <c r="F13" i="14"/>
  <c r="F14" i="14" s="1"/>
  <c r="F17" i="14" s="1"/>
  <c r="E13" i="14"/>
  <c r="E14" i="14" s="1"/>
  <c r="E17" i="14" s="1"/>
  <c r="D13" i="14"/>
  <c r="D14" i="14" s="1"/>
  <c r="D17" i="14" s="1"/>
  <c r="D3" i="14"/>
  <c r="D4" i="14" s="1"/>
  <c r="D7" i="14" s="1"/>
  <c r="E3" i="14"/>
  <c r="E4" i="14" s="1"/>
  <c r="E7" i="14" s="1"/>
  <c r="C14" i="14"/>
  <c r="C17" i="14" s="1"/>
  <c r="F4" i="14"/>
  <c r="F7" i="14" s="1"/>
  <c r="C3" i="14"/>
  <c r="C4" i="14" s="1"/>
  <c r="C7" i="14" s="1"/>
  <c r="B18" i="14" l="1"/>
  <c r="B4" i="14"/>
  <c r="K2" i="14"/>
  <c r="K3" i="12"/>
  <c r="E3" i="11"/>
  <c r="H4" i="11"/>
  <c r="K3" i="11"/>
  <c r="B7" i="14" l="1"/>
  <c r="B8" i="14" s="1"/>
  <c r="N3" i="12"/>
  <c r="G45" i="12"/>
  <c r="G30" i="12"/>
  <c r="G10" i="12"/>
  <c r="G33" i="12"/>
  <c r="G22" i="12"/>
  <c r="G11" i="12"/>
  <c r="G15" i="12"/>
  <c r="G19" i="12"/>
  <c r="G23" i="12"/>
  <c r="G27" i="12"/>
  <c r="G31" i="12"/>
  <c r="G35" i="12"/>
  <c r="G39" i="12"/>
  <c r="G43" i="12"/>
  <c r="G47" i="12"/>
  <c r="G37" i="12"/>
  <c r="G14" i="12"/>
  <c r="G29" i="12"/>
  <c r="G18" i="12"/>
  <c r="G36" i="12"/>
  <c r="G48" i="12"/>
  <c r="G17" i="12"/>
  <c r="G49" i="12"/>
  <c r="G38" i="12"/>
  <c r="G42" i="12"/>
  <c r="G12" i="12"/>
  <c r="G16" i="12"/>
  <c r="G20" i="12"/>
  <c r="G24" i="12"/>
  <c r="G28" i="12"/>
  <c r="G32" i="12"/>
  <c r="G40" i="12"/>
  <c r="G44" i="12"/>
  <c r="G25" i="12"/>
  <c r="G34" i="12"/>
  <c r="G46" i="12"/>
  <c r="G21" i="12"/>
  <c r="G26" i="12"/>
  <c r="G13" i="12"/>
  <c r="G41" i="12"/>
  <c r="B7" i="11"/>
  <c r="B1" i="12" s="1"/>
  <c r="L21" i="12" l="1"/>
  <c r="L33" i="12"/>
  <c r="L45" i="12"/>
  <c r="L17" i="12"/>
  <c r="L18" i="12"/>
  <c r="L32" i="12"/>
  <c r="L22" i="12"/>
  <c r="L34" i="12"/>
  <c r="L46" i="12"/>
  <c r="L48" i="12"/>
  <c r="L27" i="12"/>
  <c r="L28" i="12"/>
  <c r="L43" i="12"/>
  <c r="L11" i="12"/>
  <c r="L23" i="12"/>
  <c r="L35" i="12"/>
  <c r="L47" i="12"/>
  <c r="L24" i="12"/>
  <c r="L36" i="12"/>
  <c r="L12" i="12"/>
  <c r="L40" i="12"/>
  <c r="L31" i="12"/>
  <c r="L13" i="12"/>
  <c r="L25" i="12"/>
  <c r="L37" i="12"/>
  <c r="L49" i="12"/>
  <c r="L26" i="12"/>
  <c r="L10" i="12"/>
  <c r="L39" i="12"/>
  <c r="L30" i="12"/>
  <c r="L44" i="12"/>
  <c r="L14" i="12"/>
  <c r="L38" i="12"/>
  <c r="L41" i="12"/>
  <c r="L42" i="12"/>
  <c r="L15" i="12"/>
  <c r="L29" i="12"/>
  <c r="L20" i="12"/>
  <c r="L16" i="12"/>
  <c r="L19" i="12"/>
  <c r="H14" i="12"/>
  <c r="H18" i="12"/>
  <c r="H22" i="12"/>
  <c r="H26" i="12"/>
  <c r="H30" i="12"/>
  <c r="H34" i="12"/>
  <c r="H38" i="12"/>
  <c r="H42" i="12"/>
  <c r="H46" i="12"/>
  <c r="H10" i="12"/>
  <c r="H21" i="12"/>
  <c r="H47" i="12"/>
  <c r="H41" i="12"/>
  <c r="H48" i="12"/>
  <c r="H33" i="12"/>
  <c r="H11" i="12"/>
  <c r="H15" i="12"/>
  <c r="H19" i="12"/>
  <c r="H23" i="12"/>
  <c r="H27" i="12"/>
  <c r="H31" i="12"/>
  <c r="H35" i="12"/>
  <c r="H39" i="12"/>
  <c r="H43" i="12"/>
  <c r="H45" i="12"/>
  <c r="H40" i="12"/>
  <c r="H17" i="12"/>
  <c r="H36" i="12"/>
  <c r="H25" i="12"/>
  <c r="H12" i="12"/>
  <c r="H16" i="12"/>
  <c r="H20" i="12"/>
  <c r="H24" i="12"/>
  <c r="H28" i="12"/>
  <c r="H32" i="12"/>
  <c r="H44" i="12"/>
  <c r="H29" i="12"/>
  <c r="H49" i="12"/>
  <c r="H37" i="12"/>
  <c r="H13" i="12"/>
  <c r="AE6" i="1" l="1"/>
  <c r="AC6" i="1"/>
  <c r="AA10" i="1"/>
  <c r="AA9" i="1"/>
  <c r="O19" i="1" l="1"/>
  <c r="O31" i="1"/>
  <c r="O43" i="1"/>
  <c r="N15" i="1"/>
  <c r="N27" i="1"/>
  <c r="N39" i="1"/>
  <c r="M11" i="1"/>
  <c r="M23" i="1"/>
  <c r="M35" i="1"/>
  <c r="M47" i="1"/>
  <c r="O20" i="1"/>
  <c r="O32" i="1"/>
  <c r="O44" i="1"/>
  <c r="N28" i="1"/>
  <c r="N40" i="1"/>
  <c r="M12" i="1"/>
  <c r="M24" i="1"/>
  <c r="M36" i="1"/>
  <c r="M48" i="1"/>
  <c r="O21" i="1"/>
  <c r="O33" i="1"/>
  <c r="O45" i="1"/>
  <c r="N17" i="1"/>
  <c r="N29" i="1"/>
  <c r="N41" i="1"/>
  <c r="M13" i="1"/>
  <c r="M25" i="1"/>
  <c r="M37" i="1"/>
  <c r="M49" i="1"/>
  <c r="O34" i="1"/>
  <c r="O46" i="1"/>
  <c r="N18" i="1"/>
  <c r="N30" i="1"/>
  <c r="N42" i="1"/>
  <c r="M14" i="1"/>
  <c r="M38" i="1"/>
  <c r="M10" i="1"/>
  <c r="N16" i="1"/>
  <c r="O22" i="1"/>
  <c r="M26" i="1"/>
  <c r="O11" i="1"/>
  <c r="O23" i="1"/>
  <c r="O35" i="1"/>
  <c r="O47" i="1"/>
  <c r="N19" i="1"/>
  <c r="N31" i="1"/>
  <c r="N43" i="1"/>
  <c r="M15" i="1"/>
  <c r="M27" i="1"/>
  <c r="M39" i="1"/>
  <c r="O24" i="1"/>
  <c r="O36" i="1"/>
  <c r="O48" i="1"/>
  <c r="N20" i="1"/>
  <c r="N32" i="1"/>
  <c r="M16" i="1"/>
  <c r="M28" i="1"/>
  <c r="M40" i="1"/>
  <c r="O27" i="1"/>
  <c r="M19" i="1"/>
  <c r="O16" i="1"/>
  <c r="N12" i="1"/>
  <c r="N24" i="1"/>
  <c r="N48" i="1"/>
  <c r="M44" i="1"/>
  <c r="O42" i="1"/>
  <c r="M22" i="1"/>
  <c r="O12" i="1"/>
  <c r="N44" i="1"/>
  <c r="M18" i="1"/>
  <c r="O39" i="1"/>
  <c r="N35" i="1"/>
  <c r="M43" i="1"/>
  <c r="O40" i="1"/>
  <c r="M32" i="1"/>
  <c r="N14" i="1"/>
  <c r="O13" i="1"/>
  <c r="O25" i="1"/>
  <c r="O37" i="1"/>
  <c r="O49" i="1"/>
  <c r="N21" i="1"/>
  <c r="N33" i="1"/>
  <c r="N45" i="1"/>
  <c r="M17" i="1"/>
  <c r="M29" i="1"/>
  <c r="M41" i="1"/>
  <c r="O26" i="1"/>
  <c r="O38" i="1"/>
  <c r="O10" i="1"/>
  <c r="N22" i="1"/>
  <c r="N46" i="1"/>
  <c r="M30" i="1"/>
  <c r="O15" i="1"/>
  <c r="N11" i="1"/>
  <c r="N23" i="1"/>
  <c r="N47" i="1"/>
  <c r="M31" i="1"/>
  <c r="O28" i="1"/>
  <c r="N36" i="1"/>
  <c r="O30" i="1"/>
  <c r="M34" i="1"/>
  <c r="O14" i="1"/>
  <c r="N34" i="1"/>
  <c r="M42" i="1"/>
  <c r="M20" i="1"/>
  <c r="M46" i="1"/>
  <c r="O17" i="1"/>
  <c r="O29" i="1"/>
  <c r="O41" i="1"/>
  <c r="N13" i="1"/>
  <c r="N25" i="1"/>
  <c r="N37" i="1"/>
  <c r="N49" i="1"/>
  <c r="M21" i="1"/>
  <c r="M33" i="1"/>
  <c r="M45" i="1"/>
  <c r="O18" i="1"/>
  <c r="N26" i="1"/>
  <c r="N38" i="1"/>
  <c r="N10" i="1"/>
  <c r="Y6" i="1"/>
  <c r="L22" i="1" l="1"/>
  <c r="L34" i="1"/>
  <c r="L46" i="1"/>
  <c r="L11" i="1"/>
  <c r="L23" i="1"/>
  <c r="L35" i="1"/>
  <c r="L47" i="1"/>
  <c r="L12" i="1"/>
  <c r="L24" i="1"/>
  <c r="L36" i="1"/>
  <c r="L48" i="1"/>
  <c r="L13" i="1"/>
  <c r="L25" i="1"/>
  <c r="L37" i="1"/>
  <c r="L49" i="1"/>
  <c r="L26" i="1"/>
  <c r="L10" i="1"/>
  <c r="L31" i="1"/>
  <c r="L21" i="1"/>
  <c r="L14" i="1"/>
  <c r="L38" i="1"/>
  <c r="L16" i="1"/>
  <c r="L29" i="1"/>
  <c r="L30" i="1"/>
  <c r="L43" i="1"/>
  <c r="L20" i="1"/>
  <c r="L15" i="1"/>
  <c r="L27" i="1"/>
  <c r="L39" i="1"/>
  <c r="L40" i="1"/>
  <c r="L17" i="1"/>
  <c r="L41" i="1"/>
  <c r="L18" i="1"/>
  <c r="L42" i="1"/>
  <c r="L44" i="1"/>
  <c r="L45" i="1"/>
  <c r="L28" i="1"/>
  <c r="L19" i="1"/>
  <c r="L32" i="1"/>
  <c r="L33" i="1"/>
  <c r="T12" i="1"/>
  <c r="S12" i="1"/>
  <c r="J4" i="1"/>
  <c r="H13" i="1" l="1"/>
  <c r="H25" i="1"/>
  <c r="H37" i="1"/>
  <c r="H49" i="1"/>
  <c r="H14" i="1"/>
  <c r="H26" i="1"/>
  <c r="H38" i="1"/>
  <c r="H10" i="1"/>
  <c r="H15" i="1"/>
  <c r="H27" i="1"/>
  <c r="H39" i="1"/>
  <c r="H16" i="1"/>
  <c r="H40" i="1"/>
  <c r="H28" i="1"/>
  <c r="H12" i="1"/>
  <c r="H17" i="1"/>
  <c r="H29" i="1"/>
  <c r="H41" i="1"/>
  <c r="H30" i="1"/>
  <c r="H42" i="1"/>
  <c r="H32" i="1"/>
  <c r="H22" i="1"/>
  <c r="H48" i="1"/>
  <c r="H18" i="1"/>
  <c r="H33" i="1"/>
  <c r="H34" i="1"/>
  <c r="H19" i="1"/>
  <c r="H31" i="1"/>
  <c r="H43" i="1"/>
  <c r="H20" i="1"/>
  <c r="H44" i="1"/>
  <c r="H21" i="1"/>
  <c r="H45" i="1"/>
  <c r="H46" i="1"/>
  <c r="H36" i="1"/>
  <c r="H24" i="1"/>
  <c r="H11" i="1"/>
  <c r="H23" i="1"/>
  <c r="H35" i="1"/>
  <c r="H47" i="1"/>
  <c r="S14" i="1"/>
  <c r="N6" i="1"/>
  <c r="K18" i="1" l="1"/>
  <c r="K30" i="1"/>
  <c r="K42" i="1"/>
  <c r="K24" i="1"/>
  <c r="K25" i="1"/>
  <c r="K26" i="1"/>
  <c r="K40" i="1"/>
  <c r="K29" i="1"/>
  <c r="K19" i="1"/>
  <c r="K31" i="1"/>
  <c r="K43" i="1"/>
  <c r="K34" i="1"/>
  <c r="K46" i="1"/>
  <c r="K12" i="1"/>
  <c r="K49" i="1"/>
  <c r="K14" i="1"/>
  <c r="K28" i="1"/>
  <c r="K20" i="1"/>
  <c r="K32" i="1"/>
  <c r="K44" i="1"/>
  <c r="K33" i="1"/>
  <c r="K45" i="1"/>
  <c r="K27" i="1"/>
  <c r="K16" i="1"/>
  <c r="K41" i="1"/>
  <c r="K21" i="1"/>
  <c r="K23" i="1"/>
  <c r="K47" i="1"/>
  <c r="K48" i="1"/>
  <c r="K10" i="1"/>
  <c r="K22" i="1"/>
  <c r="K35" i="1"/>
  <c r="K36" i="1"/>
  <c r="K37" i="1"/>
  <c r="K15" i="1"/>
  <c r="K11" i="1"/>
  <c r="K13" i="1"/>
  <c r="K38" i="1"/>
  <c r="K17" i="1"/>
  <c r="K39" i="1"/>
  <c r="J11" i="1"/>
  <c r="J23" i="1"/>
  <c r="J35" i="1"/>
  <c r="J47" i="1"/>
  <c r="J12" i="1"/>
  <c r="J24" i="1"/>
  <c r="J36" i="1"/>
  <c r="J48" i="1"/>
  <c r="J13" i="1"/>
  <c r="J25" i="1"/>
  <c r="J37" i="1"/>
  <c r="J49" i="1"/>
  <c r="J14" i="1"/>
  <c r="J38" i="1"/>
  <c r="J10" i="1"/>
  <c r="J26" i="1"/>
  <c r="J15" i="1"/>
  <c r="J27" i="1"/>
  <c r="J39" i="1"/>
  <c r="J16" i="1"/>
  <c r="J40" i="1"/>
  <c r="J31" i="1"/>
  <c r="J20" i="1"/>
  <c r="J22" i="1"/>
  <c r="J28" i="1"/>
  <c r="J42" i="1"/>
  <c r="J43" i="1"/>
  <c r="J44" i="1"/>
  <c r="J46" i="1"/>
  <c r="J17" i="1"/>
  <c r="J29" i="1"/>
  <c r="J41" i="1"/>
  <c r="J18" i="1"/>
  <c r="J30" i="1"/>
  <c r="J19" i="1"/>
  <c r="J32" i="1"/>
  <c r="J21" i="1"/>
  <c r="J33" i="1"/>
  <c r="J45" i="1"/>
  <c r="J34" i="1"/>
  <c r="B6" i="1"/>
  <c r="B3" i="12"/>
  <c r="D21" i="12" l="1"/>
  <c r="D17" i="12"/>
  <c r="D39" i="12"/>
  <c r="D15" i="12"/>
  <c r="D31" i="12"/>
  <c r="D28" i="12"/>
  <c r="D41" i="12"/>
  <c r="D29" i="12"/>
  <c r="D22" i="12"/>
  <c r="D43" i="12"/>
  <c r="D46" i="12"/>
  <c r="D13" i="12"/>
  <c r="D25" i="12"/>
  <c r="D33" i="12"/>
  <c r="D26" i="12"/>
  <c r="D37" i="12"/>
  <c r="D45" i="12"/>
  <c r="D44" i="12"/>
  <c r="D42" i="12"/>
  <c r="D11" i="12"/>
  <c r="D24" i="12"/>
  <c r="D18" i="12"/>
  <c r="D23" i="12"/>
  <c r="D30" i="12"/>
  <c r="D38" i="12"/>
  <c r="D49" i="12"/>
  <c r="D47" i="12"/>
  <c r="D34" i="12"/>
  <c r="D19" i="12"/>
  <c r="D32" i="12"/>
  <c r="D14" i="12"/>
  <c r="D35" i="12"/>
  <c r="D48" i="12"/>
  <c r="D12" i="12"/>
  <c r="D40" i="12"/>
  <c r="D20" i="12"/>
  <c r="D36" i="12"/>
  <c r="D16" i="12"/>
  <c r="D27" i="12"/>
  <c r="D10" i="12"/>
  <c r="H2" i="12"/>
  <c r="E3" i="12"/>
  <c r="B5" i="12" s="1"/>
  <c r="F10" i="12"/>
  <c r="E10" i="12"/>
  <c r="F11" i="12"/>
  <c r="F24" i="12"/>
  <c r="F36" i="12"/>
  <c r="F48" i="12"/>
  <c r="E19" i="12"/>
  <c r="E31" i="12"/>
  <c r="E43" i="12"/>
  <c r="F12" i="12"/>
  <c r="F25" i="12"/>
  <c r="F37" i="12"/>
  <c r="F49" i="12"/>
  <c r="E20" i="12"/>
  <c r="E32" i="12"/>
  <c r="E44" i="12"/>
  <c r="F26" i="12"/>
  <c r="F38" i="12"/>
  <c r="E21" i="12"/>
  <c r="E33" i="12"/>
  <c r="E45" i="12"/>
  <c r="F13" i="12"/>
  <c r="F14" i="12"/>
  <c r="F27" i="12"/>
  <c r="F39" i="12"/>
  <c r="E22" i="12"/>
  <c r="E34" i="12"/>
  <c r="E46" i="12"/>
  <c r="F46" i="12"/>
  <c r="F15" i="12"/>
  <c r="F28" i="12"/>
  <c r="F40" i="12"/>
  <c r="E11" i="12"/>
  <c r="E23" i="12"/>
  <c r="E35" i="12"/>
  <c r="E47" i="12"/>
  <c r="E14" i="12"/>
  <c r="F32" i="12"/>
  <c r="E39" i="12"/>
  <c r="E17" i="12"/>
  <c r="F17" i="12"/>
  <c r="F29" i="12"/>
  <c r="F41" i="12"/>
  <c r="E12" i="12"/>
  <c r="E24" i="12"/>
  <c r="E36" i="12"/>
  <c r="E48" i="12"/>
  <c r="F19" i="12"/>
  <c r="F43" i="12"/>
  <c r="E38" i="12"/>
  <c r="F20" i="12"/>
  <c r="E27" i="12"/>
  <c r="F22" i="12"/>
  <c r="E29" i="12"/>
  <c r="F18" i="12"/>
  <c r="F30" i="12"/>
  <c r="F42" i="12"/>
  <c r="E13" i="12"/>
  <c r="E25" i="12"/>
  <c r="E37" i="12"/>
  <c r="E49" i="12"/>
  <c r="F31" i="12"/>
  <c r="E26" i="12"/>
  <c r="E15" i="12"/>
  <c r="F34" i="12"/>
  <c r="F44" i="12"/>
  <c r="E41" i="12"/>
  <c r="F21" i="12"/>
  <c r="F33" i="12"/>
  <c r="F45" i="12"/>
  <c r="E16" i="12"/>
  <c r="E28" i="12"/>
  <c r="E40" i="12"/>
  <c r="F16" i="12"/>
  <c r="F23" i="12"/>
  <c r="F35" i="12"/>
  <c r="F47" i="12"/>
  <c r="E18" i="12"/>
  <c r="E30" i="12"/>
  <c r="E42" i="12"/>
  <c r="F7" i="1"/>
  <c r="L5" i="1"/>
  <c r="J10" i="12" l="1"/>
  <c r="I14" i="1"/>
  <c r="I26" i="1"/>
  <c r="I38" i="1"/>
  <c r="I15" i="1"/>
  <c r="I27" i="1"/>
  <c r="I39" i="1"/>
  <c r="I16" i="1"/>
  <c r="I28" i="1"/>
  <c r="I40" i="1"/>
  <c r="I17" i="1"/>
  <c r="I29" i="1"/>
  <c r="I41" i="1"/>
  <c r="I19" i="1"/>
  <c r="I43" i="1"/>
  <c r="I20" i="1"/>
  <c r="I44" i="1"/>
  <c r="I47" i="1"/>
  <c r="I36" i="1"/>
  <c r="I13" i="1"/>
  <c r="I18" i="1"/>
  <c r="I30" i="1"/>
  <c r="I42" i="1"/>
  <c r="I31" i="1"/>
  <c r="I32" i="1"/>
  <c r="I33" i="1"/>
  <c r="I49" i="1"/>
  <c r="I24" i="1"/>
  <c r="I25" i="1"/>
  <c r="I21" i="1"/>
  <c r="I23" i="1"/>
  <c r="I48" i="1"/>
  <c r="I37" i="1"/>
  <c r="I45" i="1"/>
  <c r="I22" i="1"/>
  <c r="I34" i="1"/>
  <c r="I46" i="1"/>
  <c r="I11" i="1"/>
  <c r="I35" i="1"/>
  <c r="I12" i="1"/>
  <c r="I10" i="1"/>
  <c r="J25" i="12"/>
  <c r="K25" i="12" s="1"/>
  <c r="J44" i="12"/>
  <c r="K44" i="12" s="1"/>
  <c r="J20" i="12"/>
  <c r="K20" i="12" s="1"/>
  <c r="B7" i="12"/>
  <c r="J49" i="12"/>
  <c r="K49" i="12" s="1"/>
  <c r="J13" i="12"/>
  <c r="K13" i="12" s="1"/>
  <c r="J34" i="12"/>
  <c r="K34" i="12" s="1"/>
  <c r="J11" i="12"/>
  <c r="K11" i="12" s="1"/>
  <c r="J43" i="12"/>
  <c r="K43" i="12" s="1"/>
  <c r="J31" i="12"/>
  <c r="K31" i="12" s="1"/>
  <c r="J19" i="12"/>
  <c r="K19" i="12" s="1"/>
  <c r="J21" i="12"/>
  <c r="K21" i="12" s="1"/>
  <c r="J48" i="12"/>
  <c r="K48" i="12" s="1"/>
  <c r="J23" i="12"/>
  <c r="K23" i="12" s="1"/>
  <c r="J17" i="12"/>
  <c r="K17" i="12" s="1"/>
  <c r="J46" i="12"/>
  <c r="K46" i="12" s="1"/>
  <c r="J38" i="12"/>
  <c r="K38" i="12" s="1"/>
  <c r="J27" i="12"/>
  <c r="K27" i="12" s="1"/>
  <c r="J14" i="12"/>
  <c r="K14" i="12" s="1"/>
  <c r="J15" i="12"/>
  <c r="K15" i="12" s="1"/>
  <c r="J22" i="12"/>
  <c r="K22" i="12" s="1"/>
  <c r="J18" i="12"/>
  <c r="K18" i="12" s="1"/>
  <c r="J29" i="12"/>
  <c r="K29" i="12" s="1"/>
  <c r="J24" i="12"/>
  <c r="K24" i="12" s="1"/>
  <c r="J16" i="12"/>
  <c r="K16" i="12" s="1"/>
  <c r="J45" i="12"/>
  <c r="K45" i="12" s="1"/>
  <c r="J28" i="12"/>
  <c r="K28" i="12" s="1"/>
  <c r="J39" i="12"/>
  <c r="K39" i="12" s="1"/>
  <c r="J41" i="12"/>
  <c r="K41" i="12" s="1"/>
  <c r="J40" i="12"/>
  <c r="K40" i="12" s="1"/>
  <c r="J33" i="12"/>
  <c r="K33" i="12" s="1"/>
  <c r="J26" i="12"/>
  <c r="K26" i="12" s="1"/>
  <c r="J42" i="12"/>
  <c r="K42" i="12" s="1"/>
  <c r="J36" i="12"/>
  <c r="K36" i="12" s="1"/>
  <c r="J12" i="12"/>
  <c r="K12" i="12" s="1"/>
  <c r="J47" i="12"/>
  <c r="K47" i="12" s="1"/>
  <c r="K10" i="12"/>
  <c r="J32" i="12"/>
  <c r="K32" i="12" s="1"/>
  <c r="J30" i="12"/>
  <c r="K30" i="12" s="1"/>
  <c r="J35" i="12"/>
  <c r="K35" i="12" s="1"/>
  <c r="J37" i="12"/>
  <c r="K37" i="12" s="1"/>
  <c r="F38" i="1"/>
  <c r="F39" i="1"/>
  <c r="F40" i="1"/>
  <c r="F45" i="1"/>
  <c r="F49" i="1"/>
  <c r="F41" i="1"/>
  <c r="F43" i="1"/>
  <c r="F47" i="1"/>
  <c r="P47" i="1" s="1"/>
  <c r="F42" i="1"/>
  <c r="F44" i="1"/>
  <c r="F46" i="1"/>
  <c r="F48" i="1"/>
  <c r="F37" i="1"/>
  <c r="P37" i="1" s="1"/>
  <c r="F29" i="1"/>
  <c r="F30" i="1"/>
  <c r="F31" i="1"/>
  <c r="F32" i="1"/>
  <c r="F33" i="1"/>
  <c r="P33" i="1" s="1"/>
  <c r="F34" i="1"/>
  <c r="F35" i="1"/>
  <c r="P35" i="1" s="1"/>
  <c r="F36" i="1"/>
  <c r="P36" i="1" s="1"/>
  <c r="F14" i="1"/>
  <c r="F26" i="1"/>
  <c r="F15" i="1"/>
  <c r="F27" i="1"/>
  <c r="F16" i="1"/>
  <c r="F28" i="1"/>
  <c r="F17" i="1"/>
  <c r="F10" i="1"/>
  <c r="F19" i="1"/>
  <c r="F22" i="1"/>
  <c r="F11" i="1"/>
  <c r="F23" i="1"/>
  <c r="F13" i="1"/>
  <c r="F18" i="1"/>
  <c r="F25" i="1"/>
  <c r="F20" i="1"/>
  <c r="F24" i="1"/>
  <c r="F21" i="1"/>
  <c r="F12" i="1"/>
  <c r="R9" i="12" l="1"/>
  <c r="P28" i="1"/>
  <c r="P18" i="1"/>
  <c r="P10" i="1"/>
  <c r="P15" i="1"/>
  <c r="P41" i="1"/>
  <c r="P32" i="1"/>
  <c r="P17" i="1"/>
  <c r="P11" i="1"/>
  <c r="P44" i="1"/>
  <c r="P43" i="1"/>
  <c r="P21" i="1"/>
  <c r="P24" i="1"/>
  <c r="T22" i="1" s="1"/>
  <c r="P20" i="1"/>
  <c r="P34" i="1"/>
  <c r="P42" i="1"/>
  <c r="P30" i="1"/>
  <c r="P48" i="1"/>
  <c r="P22" i="1"/>
  <c r="P29" i="1"/>
  <c r="P46" i="1"/>
  <c r="P49" i="1"/>
  <c r="P45" i="1"/>
  <c r="P40" i="1"/>
  <c r="P39" i="1"/>
  <c r="P38" i="1"/>
  <c r="P13" i="1"/>
  <c r="P25" i="1"/>
  <c r="P14" i="1"/>
  <c r="P31" i="1"/>
  <c r="P23" i="1"/>
  <c r="P26" i="1"/>
  <c r="P19" i="1"/>
  <c r="P27" i="1"/>
  <c r="P12" i="1"/>
  <c r="P16" i="1"/>
  <c r="V18" i="3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40DA1-9C2D-4C29-AA69-080F58DEAC21}" keepAlive="1" name="Запрос — y2" description="Соединение с запросом &quot;y2&quot; в книге." type="5" refreshedVersion="6" background="1" saveData="1">
    <dbPr connection="Provider=Microsoft.Mashup.OleDb.1;Data Source=$Workbook$;Location=y2;Extended Properties=&quot;&quot;" command="SELECT * FROM [y2]"/>
  </connection>
  <connection id="2" xr16:uid="{24261EF1-1514-45E8-A10A-CE1F9768CA97}" keepAlive="1" name="Запрос — y2 (2)" description="Соединение с запросом &quot;y2 (2)&quot; в книге." type="5" refreshedVersion="6" background="1">
    <dbPr connection="Provider=Microsoft.Mashup.OleDb.1;Data Source=$Workbook$;Location=y2 (2);Extended Properties=&quot;&quot;" command="SELECT * FROM [y2 (2)]"/>
  </connection>
  <connection id="3" xr16:uid="{0CA28CFC-55ED-4699-A94A-3975F4748685}" keepAlive="1" name="Запрос — y2 (3)" description="Соединение с запросом &quot;y2 (3)&quot; в книге." type="5" refreshedVersion="6" background="1">
    <dbPr connection="Provider=Microsoft.Mashup.OleDb.1;Data Source=$Workbook$;Location=y2 (3);Extended Properties=&quot;&quot;" command="SELECT * FROM [y2 (3)]"/>
  </connection>
  <connection id="4" xr16:uid="{8C534192-26BD-479C-95B7-AAE01287E2F0}" keepAlive="1" name="Запрос — y2 (4)" description="Соединение с запросом &quot;y2 (4)&quot; в книге." type="5" refreshedVersion="6" background="1">
    <dbPr connection="Provider=Microsoft.Mashup.OleDb.1;Data Source=$Workbook$;Location=y2 (4);Extended Properties=&quot;&quot;" command="SELECT * FROM [y2 (4)]"/>
  </connection>
  <connection id="5" xr16:uid="{E94C5432-622E-42C7-983E-2B9B37FCFB28}" keepAlive="1" name="Запрос — y2 (5)" description="Соединение с запросом &quot;y2 (5)&quot; в книге." type="5" refreshedVersion="6" background="1">
    <dbPr connection="Provider=Microsoft.Mashup.OleDb.1;Data Source=$Workbook$;Location=y2 (5);Extended Properties=&quot;&quot;" command="SELECT * FROM [y2 (5)]"/>
  </connection>
  <connection id="6" xr16:uid="{408B32FF-E6EF-4E97-8CC9-158EEB5386CB}" keepAlive="1" name="Запрос — y2 (6)" description="Соединение с запросом &quot;y2 (6)&quot; в книге." type="5" refreshedVersion="6" background="1">
    <dbPr connection="Provider=Microsoft.Mashup.OleDb.1;Data Source=$Workbook$;Location=y2 (6);Extended Properties=&quot;&quot;" command="SELECT * FROM [y2 (6)]"/>
  </connection>
  <connection id="7" xr16:uid="{7D458ABA-8AEA-4EC3-BCD2-0C51AA30A23E}" keepAlive="1" name="Запрос — y2 (7)" description="Соединение с запросом &quot;y2 (7)&quot; в книге." type="5" refreshedVersion="6" background="1">
    <dbPr connection="Provider=Microsoft.Mashup.OleDb.1;Data Source=$Workbook$;Location=y2 (7);Extended Properties=&quot;&quot;" command="SELECT * FROM [y2 (7)]"/>
  </connection>
  <connection id="8" xr16:uid="{D4546675-AD20-4572-B5D2-00714D6E75E0}" keepAlive="1" name="Запрос — y3" description="Соединение с запросом &quot;y3&quot; в книге." type="5" refreshedVersion="6" background="1">
    <dbPr connection="Provider=Microsoft.Mashup.OleDb.1;Data Source=$Workbook$;Location=y3;Extended Properties=&quot;&quot;" command="SELECT * FROM [y3]"/>
  </connection>
  <connection id="9" xr16:uid="{1C034676-A17D-4866-8B2A-DC24D00ADFBF}" keepAlive="1" name="Запрос — y3 (2)" description="Соединение с запросом &quot;y3 (2)&quot; в книге." type="5" refreshedVersion="6" background="1">
    <dbPr connection="Provider=Microsoft.Mashup.OleDb.1;Data Source=$Workbook$;Location=y3 (2);Extended Properties=&quot;&quot;" command="SELECT * FROM [y3 (2)]"/>
  </connection>
  <connection id="10" xr16:uid="{FB555E19-8DE0-43AB-AB62-C5AE8DDE4BC0}" keepAlive="1" name="Запрос — y3 (3)" description="Соединение с запросом &quot;y3 (3)&quot; в книге." type="5" refreshedVersion="6" background="1">
    <dbPr connection="Provider=Microsoft.Mashup.OleDb.1;Data Source=$Workbook$;Location=y3 (3);Extended Properties=&quot;&quot;" command="SELECT * FROM [y3 (3)]"/>
  </connection>
  <connection id="11" xr16:uid="{CD67FE7F-B6C9-48DD-AE8B-84255E967783}" keepAlive="1" name="Запрос — y3 (4)" description="Соединение с запросом &quot;y3 (4)&quot; в книге." type="5" refreshedVersion="6" background="1">
    <dbPr connection="Provider=Microsoft.Mashup.OleDb.1;Data Source=$Workbook$;Location=y3 (4);Extended Properties=&quot;&quot;" command="SELECT * FROM [y3 (4)]"/>
  </connection>
  <connection id="12" xr16:uid="{1B9E54E4-BDBF-475B-AC80-9F97F5E7224E}" keepAlive="1" name="Запрос — y3 (5)" description="Соединение с запросом &quot;y3 (5)&quot; в книге." type="5" refreshedVersion="6" background="1">
    <dbPr connection="Provider=Microsoft.Mashup.OleDb.1;Data Source=$Workbook$;Location=y3 (5);Extended Properties=&quot;&quot;" command="SELECT * FROM [y3 (5)]"/>
  </connection>
  <connection id="13" xr16:uid="{397B7F50-4E7E-412F-8AE1-2FD1C645B444}" keepAlive="1" name="Запрос — y3 (6)" description="Соединение с запросом &quot;y3 (6)&quot; в книге." type="5" refreshedVersion="6" background="1">
    <dbPr connection="Provider=Microsoft.Mashup.OleDb.1;Data Source=$Workbook$;Location=y3 (6);Extended Properties=&quot;&quot;" command="SELECT * FROM [y3 (6)]"/>
  </connection>
  <connection id="14" xr16:uid="{D73998C1-13CC-4FB7-AB8A-EB6183D13AFB}" keepAlive="1" name="Запрос — y3 (7)" description="Соединение с запросом &quot;y3 (7)&quot; в книге." type="5" refreshedVersion="6" background="1">
    <dbPr connection="Provider=Microsoft.Mashup.OleDb.1;Data Source=$Workbook$;Location=y3 (7);Extended Properties=&quot;&quot;" command="SELECT * FROM [y3 (7)]"/>
  </connection>
  <connection id="15" xr16:uid="{1A4030AA-59AA-43EB-8541-F903A49B59B2}" keepAlive="1" name="Запрос — y4" description="Соединение с запросом &quot;y4&quot; в книге." type="5" refreshedVersion="6" background="1">
    <dbPr connection="Provider=Microsoft.Mashup.OleDb.1;Data Source=$Workbook$;Location=y4;Extended Properties=&quot;&quot;" command="SELECT * FROM [y4]"/>
  </connection>
  <connection id="16" xr16:uid="{0820197D-91D5-43DC-84F6-C012DE021459}" keepAlive="1" name="Запрос — y4 (2)" description="Соединение с запросом &quot;y4 (2)&quot; в книге." type="5" refreshedVersion="6" background="1">
    <dbPr connection="Provider=Microsoft.Mashup.OleDb.1;Data Source=$Workbook$;Location=y4 (2);Extended Properties=&quot;&quot;" command="SELECT * FROM [y4 (2)]"/>
  </connection>
  <connection id="17" xr16:uid="{201C0DFF-C813-42DF-AAC4-BE91B77D9EE5}" keepAlive="1" name="Запрос — y4 (3)" description="Соединение с запросом &quot;y4 (3)&quot; в книге." type="5" refreshedVersion="6" background="1">
    <dbPr connection="Provider=Microsoft.Mashup.OleDb.1;Data Source=$Workbook$;Location=y4 (3);Extended Properties=&quot;&quot;" command="SELECT * FROM [y4 (3)]"/>
  </connection>
  <connection id="18" xr16:uid="{7F8503C1-9B4F-4242-B2CB-271EB52F9E57}" keepAlive="1" name="Запрос — y4 (4)" description="Соединение с запросом &quot;y4 (4)&quot; в книге." type="5" refreshedVersion="6" background="1">
    <dbPr connection="Provider=Microsoft.Mashup.OleDb.1;Data Source=$Workbook$;Location=y4 (4);Extended Properties=&quot;&quot;" command="SELECT * FROM [y4 (4)]"/>
  </connection>
  <connection id="19" xr16:uid="{709AA0DA-613A-4A86-AE3A-341E42639954}" keepAlive="1" name="Запрос — y4 (5)" description="Соединение с запросом &quot;y4 (5)&quot; в книге." type="5" refreshedVersion="6" background="1">
    <dbPr connection="Provider=Microsoft.Mashup.OleDb.1;Data Source=$Workbook$;Location=y4 (5);Extended Properties=&quot;&quot;" command="SELECT * FROM [y4 (5)]"/>
  </connection>
  <connection id="20" xr16:uid="{6D57E07B-317D-4D4A-AF7C-0E80E2180E8D}" keepAlive="1" name="Запрос — y4 (6)" description="Соединение с запросом &quot;y4 (6)&quot; в книге." type="5" refreshedVersion="6" background="1">
    <dbPr connection="Provider=Microsoft.Mashup.OleDb.1;Data Source=$Workbook$;Location=y4 (6);Extended Properties=&quot;&quot;" command="SELECT * FROM [y4 (6)]"/>
  </connection>
  <connection id="21" xr16:uid="{B6C55783-00E3-4AE1-AFB8-FB238C3BC60E}" keepAlive="1" name="Запрос — y4 (7)" description="Соединение с запросом &quot;y4 (7)&quot; в книге." type="5" refreshedVersion="6" background="1">
    <dbPr connection="Provider=Microsoft.Mashup.OleDb.1;Data Source=$Workbook$;Location=y4 (7);Extended Properties=&quot;&quot;" command="SELECT * FROM [y4 (7)]"/>
  </connection>
  <connection id="22" xr16:uid="{84067F58-2EB9-4946-B383-D9D57B75C2F2}" keepAlive="1" name="Запрос — y5" description="Соединение с запросом &quot;y5&quot; в книге." type="5" refreshedVersion="6" background="1">
    <dbPr connection="Provider=Microsoft.Mashup.OleDb.1;Data Source=$Workbook$;Location=y5;Extended Properties=&quot;&quot;" command="SELECT * FROM [y5]"/>
  </connection>
  <connection id="23" xr16:uid="{9A02EE15-45A0-4772-B227-DE3DD4ECDF19}" keepAlive="1" name="Запрос — y5 (2)" description="Соединение с запросом &quot;y5 (2)&quot; в книге." type="5" refreshedVersion="6" background="1">
    <dbPr connection="Provider=Microsoft.Mashup.OleDb.1;Data Source=$Workbook$;Location=y5 (2);Extended Properties=&quot;&quot;" command="SELECT * FROM [y5 (2)]"/>
  </connection>
  <connection id="24" xr16:uid="{21F7C125-4985-4ACC-90DE-455A4338FB3C}" keepAlive="1" name="Запрос — y5 (3)" description="Соединение с запросом &quot;y5 (3)&quot; в книге." type="5" refreshedVersion="6" background="1">
    <dbPr connection="Provider=Microsoft.Mashup.OleDb.1;Data Source=$Workbook$;Location=y5 (3);Extended Properties=&quot;&quot;" command="SELECT * FROM [y5 (3)]"/>
  </connection>
  <connection id="25" xr16:uid="{0B494FA3-55D9-4E2A-AC1D-C1192D1F6959}" keepAlive="1" name="Запрос — y5 (4)" description="Соединение с запросом &quot;y5 (4)&quot; в книге." type="5" refreshedVersion="6" background="1">
    <dbPr connection="Provider=Microsoft.Mashup.OleDb.1;Data Source=$Workbook$;Location=y5 (4);Extended Properties=&quot;&quot;" command="SELECT * FROM [y5 (4)]"/>
  </connection>
  <connection id="26" xr16:uid="{4D53B333-8538-4BD7-9C38-A86068A2B5D0}" keepAlive="1" name="Запрос — y5 (5)" description="Соединение с запросом &quot;y5 (5)&quot; в книге." type="5" refreshedVersion="6" background="1">
    <dbPr connection="Provider=Microsoft.Mashup.OleDb.1;Data Source=$Workbook$;Location=y5 (5);Extended Properties=&quot;&quot;" command="SELECT * FROM [y5 (5)]"/>
  </connection>
  <connection id="27" xr16:uid="{12AB9859-0833-4C31-8F19-B1F9FE5B9E71}" keepAlive="1" name="Запрос — y5 (6)" description="Соединение с запросом &quot;y5 (6)&quot; в книге." type="5" refreshedVersion="6" background="1">
    <dbPr connection="Provider=Microsoft.Mashup.OleDb.1;Data Source=$Workbook$;Location=y5 (6);Extended Properties=&quot;&quot;" command="SELECT * FROM [y5 (6)]"/>
  </connection>
  <connection id="28" xr16:uid="{4DAE55BE-86F0-489B-939A-15399DCE2023}" keepAlive="1" name="Запрос — y5 (7)" description="Соединение с запросом &quot;y5 (7)&quot; в книге." type="5" refreshedVersion="6" background="1">
    <dbPr connection="Provider=Microsoft.Mashup.OleDb.1;Data Source=$Workbook$;Location=y5 (7);Extended Properties=&quot;&quot;" command="SELECT * FROM [y5 (7)]"/>
  </connection>
</connections>
</file>

<file path=xl/sharedStrings.xml><?xml version="1.0" encoding="utf-8"?>
<sst xmlns="http://schemas.openxmlformats.org/spreadsheetml/2006/main" count="2047" uniqueCount="439">
  <si>
    <t>S1</t>
  </si>
  <si>
    <r>
      <t>α</t>
    </r>
    <r>
      <rPr>
        <sz val="11"/>
        <color theme="1"/>
        <rFont val="Calibri"/>
        <family val="2"/>
      </rPr>
      <t>1</t>
    </r>
    <r>
      <rPr>
        <sz val="11"/>
        <color theme="1"/>
        <rFont val="Calibri"/>
        <family val="2"/>
        <charset val="204"/>
      </rPr>
      <t>=</t>
    </r>
  </si>
  <si>
    <t>α2=</t>
  </si>
  <si>
    <t>α3=</t>
  </si>
  <si>
    <t>αu=</t>
  </si>
  <si>
    <t>K=</t>
  </si>
  <si>
    <t>Qi=</t>
  </si>
  <si>
    <t>tпр=</t>
  </si>
  <si>
    <t>αр=</t>
  </si>
  <si>
    <t>tп=</t>
  </si>
  <si>
    <t>tрн=</t>
  </si>
  <si>
    <t>tн=</t>
  </si>
  <si>
    <t>мес</t>
  </si>
  <si>
    <t>млн.руб</t>
  </si>
  <si>
    <t>чел.-дн.</t>
  </si>
  <si>
    <t>мес.</t>
  </si>
  <si>
    <t>S1(nan_tр)=</t>
  </si>
  <si>
    <t>tр, мес</t>
  </si>
  <si>
    <t>S2</t>
  </si>
  <si>
    <t>Eн1=</t>
  </si>
  <si>
    <t>Fg=</t>
  </si>
  <si>
    <t>S3</t>
  </si>
  <si>
    <t>Eн2=</t>
  </si>
  <si>
    <t>S2(nan_tр)=</t>
  </si>
  <si>
    <t>S3(nan_tр)=</t>
  </si>
  <si>
    <t>S4</t>
  </si>
  <si>
    <t>αр'=</t>
  </si>
  <si>
    <t>Kг1=</t>
  </si>
  <si>
    <t>S4(nan_tр)=</t>
  </si>
  <si>
    <t>S5</t>
  </si>
  <si>
    <t>α4=</t>
  </si>
  <si>
    <t>α5=</t>
  </si>
  <si>
    <t>C1=</t>
  </si>
  <si>
    <t>S5(nan_tр)=</t>
  </si>
  <si>
    <t>S6</t>
  </si>
  <si>
    <t>α6=</t>
  </si>
  <si>
    <t>m=</t>
  </si>
  <si>
    <t>Kг2=</t>
  </si>
  <si>
    <r>
      <rPr>
        <sz val="11"/>
        <color theme="1"/>
        <rFont val="Calibri"/>
        <family val="2"/>
        <charset val="204"/>
      </rPr>
      <t>β</t>
    </r>
    <r>
      <rPr>
        <sz val="11"/>
        <color theme="1"/>
        <rFont val="Calibri"/>
        <family val="2"/>
      </rPr>
      <t>1=</t>
    </r>
  </si>
  <si>
    <t>Vм=</t>
  </si>
  <si>
    <t>Зм=</t>
  </si>
  <si>
    <t>Pi=</t>
  </si>
  <si>
    <t>Э</t>
  </si>
  <si>
    <t>К</t>
  </si>
  <si>
    <t>Б</t>
  </si>
  <si>
    <t>м3/смена</t>
  </si>
  <si>
    <t>тыс.руб/смена</t>
  </si>
  <si>
    <t>м3</t>
  </si>
  <si>
    <t>S6(1)</t>
  </si>
  <si>
    <t>S6(2)</t>
  </si>
  <si>
    <t>S6(3)</t>
  </si>
  <si>
    <t>S6(nan_tр)=</t>
  </si>
  <si>
    <t>S7</t>
  </si>
  <si>
    <t>З2=</t>
  </si>
  <si>
    <t>α7=</t>
  </si>
  <si>
    <t>n=</t>
  </si>
  <si>
    <t>S7(nan_tр)=</t>
  </si>
  <si>
    <t>S8</t>
  </si>
  <si>
    <t>Kг3=</t>
  </si>
  <si>
    <t>α8=</t>
  </si>
  <si>
    <t>const_1=</t>
  </si>
  <si>
    <t>const_2=</t>
  </si>
  <si>
    <t>Eн=</t>
  </si>
  <si>
    <t>K'уд</t>
  </si>
  <si>
    <t>V'</t>
  </si>
  <si>
    <t>S9</t>
  </si>
  <si>
    <t>K''уд</t>
  </si>
  <si>
    <t>V''</t>
  </si>
  <si>
    <t>S10</t>
  </si>
  <si>
    <t>K'''уд</t>
  </si>
  <si>
    <t>V'''</t>
  </si>
  <si>
    <t>Sобщ</t>
  </si>
  <si>
    <t>S_баз=</t>
  </si>
  <si>
    <t>deltaS=</t>
  </si>
  <si>
    <t>K_н=</t>
  </si>
  <si>
    <t>К_у=</t>
  </si>
  <si>
    <t>К_п=</t>
  </si>
  <si>
    <t>С_см=</t>
  </si>
  <si>
    <t>К_э=</t>
  </si>
  <si>
    <t>К_э''=</t>
  </si>
  <si>
    <t>С_э=</t>
  </si>
  <si>
    <t>К_м=</t>
  </si>
  <si>
    <t>К_з=</t>
  </si>
  <si>
    <t>К_з''=</t>
  </si>
  <si>
    <t>С_з=</t>
  </si>
  <si>
    <t>З=</t>
  </si>
  <si>
    <t>К_зп=</t>
  </si>
  <si>
    <t>С_зп=</t>
  </si>
  <si>
    <t>С_уп=</t>
  </si>
  <si>
    <t>Э_н=</t>
  </si>
  <si>
    <t>t_р=</t>
  </si>
  <si>
    <t>T_ок=</t>
  </si>
  <si>
    <t>Э_ос=</t>
  </si>
  <si>
    <t>Ф_ос=</t>
  </si>
  <si>
    <t>Ф_об=</t>
  </si>
  <si>
    <t>П_з=</t>
  </si>
  <si>
    <t>П_п=</t>
  </si>
  <si>
    <t>Э_с=</t>
  </si>
  <si>
    <t>Э_з=</t>
  </si>
  <si>
    <t>Э_q=</t>
  </si>
  <si>
    <t>Э=</t>
  </si>
  <si>
    <t>Э_гп_общ=</t>
  </si>
  <si>
    <t>С_н=</t>
  </si>
  <si>
    <t>t_р</t>
  </si>
  <si>
    <t>Э_н</t>
  </si>
  <si>
    <t>Э_ос</t>
  </si>
  <si>
    <t>Э_гп_общ</t>
  </si>
  <si>
    <t>min</t>
  </si>
  <si>
    <t>max</t>
  </si>
  <si>
    <t>защита 30% от С_см</t>
  </si>
  <si>
    <t>риски 50% от С_см</t>
  </si>
  <si>
    <t>общ сумма</t>
  </si>
  <si>
    <t>COF</t>
  </si>
  <si>
    <t>CIF</t>
  </si>
  <si>
    <t>ЧДП</t>
  </si>
  <si>
    <t>r</t>
  </si>
  <si>
    <t>ФД</t>
  </si>
  <si>
    <t>NPV</t>
  </si>
  <si>
    <t>NPV total</t>
  </si>
  <si>
    <t>PI</t>
  </si>
  <si>
    <t>Eвн</t>
  </si>
  <si>
    <t>r1</t>
  </si>
  <si>
    <t>E1</t>
  </si>
  <si>
    <t>E2</t>
  </si>
  <si>
    <t>r2</t>
  </si>
  <si>
    <t>0,50/10</t>
  </si>
  <si>
    <t>0,50/11</t>
  </si>
  <si>
    <t>0,50/12</t>
  </si>
  <si>
    <t>0,50/13</t>
  </si>
  <si>
    <t>0,50/14</t>
  </si>
  <si>
    <t>0,50/15</t>
  </si>
  <si>
    <t>0,50/16</t>
  </si>
  <si>
    <t>0,50/17</t>
  </si>
  <si>
    <t>0,50/18</t>
  </si>
  <si>
    <t>0,50/19</t>
  </si>
  <si>
    <t>0,50/1</t>
  </si>
  <si>
    <t>0,50/3</t>
  </si>
  <si>
    <t>0,50/4</t>
  </si>
  <si>
    <t>0,50/5</t>
  </si>
  <si>
    <t>0,50/6</t>
  </si>
  <si>
    <t>0,50/7</t>
  </si>
  <si>
    <t>0,50/8</t>
  </si>
  <si>
    <t>0,50/9</t>
  </si>
  <si>
    <t>0,50/2</t>
  </si>
  <si>
    <t>0,33/10</t>
  </si>
  <si>
    <t>0,33/11</t>
  </si>
  <si>
    <t>0,33/12</t>
  </si>
  <si>
    <t>0,33/13</t>
  </si>
  <si>
    <t>0,33/14</t>
  </si>
  <si>
    <t>0,33/15</t>
  </si>
  <si>
    <t>0,33/16</t>
  </si>
  <si>
    <t>0,33/17</t>
  </si>
  <si>
    <t>0,33/18</t>
  </si>
  <si>
    <t>0,33/19</t>
  </si>
  <si>
    <t>0,33/1</t>
  </si>
  <si>
    <t>0,33/2</t>
  </si>
  <si>
    <t>0,33/3</t>
  </si>
  <si>
    <t>0,33/4</t>
  </si>
  <si>
    <t>0,33/5</t>
  </si>
  <si>
    <t>0,33/6</t>
  </si>
  <si>
    <t>0,33/7</t>
  </si>
  <si>
    <t>0,33/8</t>
  </si>
  <si>
    <t>0,33/9</t>
  </si>
  <si>
    <t>0,25/10</t>
  </si>
  <si>
    <t>0,25/11</t>
  </si>
  <si>
    <t>0,25/12</t>
  </si>
  <si>
    <t>0,25/13</t>
  </si>
  <si>
    <t>0,25/14</t>
  </si>
  <si>
    <t>0,25/15</t>
  </si>
  <si>
    <t>0,25/16</t>
  </si>
  <si>
    <t>0,25/17</t>
  </si>
  <si>
    <t>0,25/18</t>
  </si>
  <si>
    <t>0,25/19</t>
  </si>
  <si>
    <t>0,25/1</t>
  </si>
  <si>
    <t>0,25/2</t>
  </si>
  <si>
    <t>0,25/3</t>
  </si>
  <si>
    <t>0,25/4</t>
  </si>
  <si>
    <t>0,25/5</t>
  </si>
  <si>
    <t>0,25/6</t>
  </si>
  <si>
    <t>0,25/7</t>
  </si>
  <si>
    <t>0,25/8</t>
  </si>
  <si>
    <t>0,25/9</t>
  </si>
  <si>
    <t>0,20/10</t>
  </si>
  <si>
    <t>0,20/11</t>
  </si>
  <si>
    <t>0,20/12</t>
  </si>
  <si>
    <t>0,20/13</t>
  </si>
  <si>
    <t>0,20/14</t>
  </si>
  <si>
    <t>0,20/15</t>
  </si>
  <si>
    <t>0,20/16</t>
  </si>
  <si>
    <t>0,20/17</t>
  </si>
  <si>
    <t>0,20/18</t>
  </si>
  <si>
    <t>0,20/19</t>
  </si>
  <si>
    <t>0,20/1</t>
  </si>
  <si>
    <t>0,20/2</t>
  </si>
  <si>
    <t>0,20/3</t>
  </si>
  <si>
    <t>0,20/4</t>
  </si>
  <si>
    <t>0,20/5</t>
  </si>
  <si>
    <t>0,20/6</t>
  </si>
  <si>
    <t>0,20/7</t>
  </si>
  <si>
    <t>0,20/8</t>
  </si>
  <si>
    <t>0,20/9</t>
  </si>
  <si>
    <t>0,67/10</t>
  </si>
  <si>
    <t>0,67/11</t>
  </si>
  <si>
    <t>0,67/12</t>
  </si>
  <si>
    <t>0,67/13</t>
  </si>
  <si>
    <t>0,67/14</t>
  </si>
  <si>
    <t>0,67/15</t>
  </si>
  <si>
    <t>0,67/16</t>
  </si>
  <si>
    <t>0,67/17</t>
  </si>
  <si>
    <t>0,67/18</t>
  </si>
  <si>
    <t>0,67/19</t>
  </si>
  <si>
    <t>0,67/1</t>
  </si>
  <si>
    <t>0,67/2</t>
  </si>
  <si>
    <t>0,67/3</t>
  </si>
  <si>
    <t>0,67/4</t>
  </si>
  <si>
    <t>0,67/5</t>
  </si>
  <si>
    <t>0,67/6</t>
  </si>
  <si>
    <t>0,67/7</t>
  </si>
  <si>
    <t>0,67/8</t>
  </si>
  <si>
    <t>0,67/9</t>
  </si>
  <si>
    <t>0,63/10</t>
  </si>
  <si>
    <t>0,63/11</t>
  </si>
  <si>
    <t>0,63/12</t>
  </si>
  <si>
    <t>0,63/13</t>
  </si>
  <si>
    <t>0,63/14</t>
  </si>
  <si>
    <t>0,63/15</t>
  </si>
  <si>
    <t>0,63/16</t>
  </si>
  <si>
    <t>0,63/17</t>
  </si>
  <si>
    <t>0,63/18</t>
  </si>
  <si>
    <t>0,63/19</t>
  </si>
  <si>
    <t>0,63/1</t>
  </si>
  <si>
    <t>0,63/2</t>
  </si>
  <si>
    <t>0,63/3</t>
  </si>
  <si>
    <t>0,63/4</t>
  </si>
  <si>
    <t>0,63/5</t>
  </si>
  <si>
    <t>0,63/6</t>
  </si>
  <si>
    <t>0,63/7</t>
  </si>
  <si>
    <t>0,63/8</t>
  </si>
  <si>
    <t>0,63/9</t>
  </si>
  <si>
    <t>0,75/10</t>
  </si>
  <si>
    <t>0,75/11</t>
  </si>
  <si>
    <t>0,75/12</t>
  </si>
  <si>
    <t>0,75/13</t>
  </si>
  <si>
    <t>0,75/14</t>
  </si>
  <si>
    <t>0,75/15</t>
  </si>
  <si>
    <t>0,75/16</t>
  </si>
  <si>
    <t>0,75/17</t>
  </si>
  <si>
    <t>0,75/18</t>
  </si>
  <si>
    <t>0,75/19</t>
  </si>
  <si>
    <t>0,75/1</t>
  </si>
  <si>
    <t>0,75/2</t>
  </si>
  <si>
    <t>0,75/3</t>
  </si>
  <si>
    <t>0,75/4</t>
  </si>
  <si>
    <t>0,75/5</t>
  </si>
  <si>
    <t>0,75/6</t>
  </si>
  <si>
    <t>0,75/7</t>
  </si>
  <si>
    <t>0,75/8</t>
  </si>
  <si>
    <t>0,75/9</t>
  </si>
  <si>
    <t>0,80/10</t>
  </si>
  <si>
    <t>0,80/11</t>
  </si>
  <si>
    <t>0,80/12</t>
  </si>
  <si>
    <t>0,80/13</t>
  </si>
  <si>
    <t>0,80/14</t>
  </si>
  <si>
    <t>0,80/15</t>
  </si>
  <si>
    <t>0,80/16</t>
  </si>
  <si>
    <t>0,80/17</t>
  </si>
  <si>
    <t>0,80/18</t>
  </si>
  <si>
    <t>0,80/19</t>
  </si>
  <si>
    <t>0,80/1</t>
  </si>
  <si>
    <t>0,80/2</t>
  </si>
  <si>
    <t>0,80/3</t>
  </si>
  <si>
    <t>0,80/4</t>
  </si>
  <si>
    <t>0,80/5</t>
  </si>
  <si>
    <t>0,80/6</t>
  </si>
  <si>
    <t>0,80/7</t>
  </si>
  <si>
    <t>0,80/8</t>
  </si>
  <si>
    <t>0,80/9</t>
  </si>
  <si>
    <t>Сумма</t>
  </si>
  <si>
    <r>
      <t>В-16: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</si>
  <si>
    <r>
      <t>В-15: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</si>
  <si>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В-14: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</si>
  <si>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В-13: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=0,67</t>
    </r>
  </si>
  <si>
    <r>
      <t>В-12: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</si>
  <si>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В-11: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</si>
  <si>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В-10: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</si>
  <si>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В-9: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=2,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=0,5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</si>
  <si>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</si>
  <si>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</si>
  <si>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3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</si>
  <si>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4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</si>
  <si>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5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</si>
  <si>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6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</si>
  <si>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7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</si>
  <si>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8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</si>
  <si>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9</t>
    </r>
  </si>
  <si>
    <r>
      <t>S</t>
    </r>
    <r>
      <rPr>
        <vertAlign val="subscript"/>
        <sz val="10"/>
        <color theme="1"/>
        <rFont val="Times New Roman"/>
        <family val="1"/>
        <charset val="204"/>
      </rPr>
      <t>10</t>
    </r>
  </si>
  <si>
    <r>
      <t>a</t>
    </r>
    <r>
      <rPr>
        <vertAlign val="subscript"/>
        <sz val="10"/>
        <color theme="1"/>
        <rFont val="Times New Roman"/>
        <family val="1"/>
        <charset val="204"/>
      </rPr>
      <t>r</t>
    </r>
    <r>
      <rPr>
        <sz val="10"/>
        <color theme="1"/>
        <rFont val="Times New Roman"/>
        <family val="1"/>
        <charset val="204"/>
      </rPr>
      <t>/Месяц</t>
    </r>
  </si>
  <si>
    <r>
      <t>В-17: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=0,50</t>
    </r>
  </si>
  <si>
    <r>
      <t>В-18: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</si>
  <si>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В-19: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</si>
  <si>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В-20: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</si>
  <si>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В-21: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=0,67</t>
    </r>
  </si>
  <si>
    <r>
      <t>В-22: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</si>
  <si>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В-23: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</si>
  <si>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В-24: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=3,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</si>
  <si>
    <r>
      <t>В-25: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=0,50</t>
    </r>
  </si>
  <si>
    <r>
      <t>В-26: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</si>
  <si>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В-27: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</si>
  <si>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В-28: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</si>
  <si>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В-29: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=0,67</t>
    </r>
  </si>
  <si>
    <r>
      <t>В-30: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</si>
  <si>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В-31: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</si>
  <si>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В-32: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=4,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</si>
  <si>
    <r>
      <t>В-33: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=0,50</t>
    </r>
  </si>
  <si>
    <r>
      <t>В-34: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</si>
  <si>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В-35: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</si>
  <si>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В-36: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</si>
  <si>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В-37: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=0,67</t>
    </r>
  </si>
  <si>
    <r>
      <t>В-38: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</si>
  <si>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В-39: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</si>
  <si>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В-40: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</si>
  <si>
    <t>Э_об=</t>
  </si>
  <si>
    <t>Э_об</t>
  </si>
  <si>
    <t>Э_с</t>
  </si>
  <si>
    <t>Э_з</t>
  </si>
  <si>
    <t>Э_q</t>
  </si>
  <si>
    <t>С_уп</t>
  </si>
  <si>
    <t>min=</t>
  </si>
  <si>
    <t>year_2</t>
  </si>
  <si>
    <t>year_3</t>
  </si>
  <si>
    <t>year_4</t>
  </si>
  <si>
    <t>year_5</t>
  </si>
  <si>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</rPr>
      <t>S</t>
    </r>
  </si>
  <si>
    <r>
      <t>∆</t>
    </r>
    <r>
      <rPr>
        <sz val="11"/>
        <color theme="1"/>
        <rFont val="Calibri"/>
        <family val="2"/>
      </rPr>
      <t>S</t>
    </r>
    <r>
      <rPr>
        <sz val="11"/>
        <color theme="1"/>
        <rFont val="Calibri"/>
        <family val="2"/>
        <charset val="204"/>
      </rPr>
      <t>=</t>
    </r>
  </si>
  <si>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  <scheme val="minor"/>
      </rPr>
      <t>S</t>
    </r>
  </si>
  <si>
    <r>
      <t>В-2: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=0,33</t>
    </r>
  </si>
  <si>
    <r>
      <t>В-3: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=0,25</t>
    </r>
  </si>
  <si>
    <r>
      <t>В-4: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=0,20</t>
    </r>
  </si>
  <si>
    <r>
      <t>В-5: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=0,667</t>
    </r>
  </si>
  <si>
    <r>
      <t>В-6: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=0,63</t>
    </r>
  </si>
  <si>
    <r>
      <t>В-7: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=0,75</t>
    </r>
  </si>
  <si>
    <r>
      <t>В-8: T</t>
    </r>
    <r>
      <rPr>
        <b/>
        <vertAlign val="subscript"/>
        <sz val="10"/>
        <color theme="1"/>
        <rFont val="Times New Roman"/>
        <family val="1"/>
        <charset val="204"/>
      </rPr>
      <t>ок</t>
    </r>
    <r>
      <rPr>
        <b/>
        <sz val="10"/>
        <color theme="1"/>
        <rFont val="Times New Roman"/>
        <family val="1"/>
        <charset val="204"/>
      </rPr>
      <t>=6,25, α</t>
    </r>
    <r>
      <rPr>
        <b/>
        <vertAlign val="subscript"/>
        <sz val="10"/>
        <color theme="1"/>
        <rFont val="Times New Roman"/>
        <family val="1"/>
        <charset val="204"/>
      </rPr>
      <t>р</t>
    </r>
    <r>
      <rPr>
        <b/>
        <sz val="10"/>
        <color theme="1"/>
        <rFont val="Times New Roman"/>
        <family val="1"/>
        <charset val="204"/>
      </rPr>
      <t>=0,80</t>
    </r>
  </si>
  <si>
    <t>0,33/20</t>
  </si>
  <si>
    <t>0,33/21</t>
  </si>
  <si>
    <t>0,33/22</t>
  </si>
  <si>
    <t>0,33/23</t>
  </si>
  <si>
    <t>0,33/24</t>
  </si>
  <si>
    <t>0,33/25</t>
  </si>
  <si>
    <t>0,25/20</t>
  </si>
  <si>
    <t>0,25/21</t>
  </si>
  <si>
    <t>0,25/22</t>
  </si>
  <si>
    <t>0,25/23</t>
  </si>
  <si>
    <t>0,25/24</t>
  </si>
  <si>
    <t>0,25/25</t>
  </si>
  <si>
    <t>0,20/20</t>
  </si>
  <si>
    <t>0,20/21</t>
  </si>
  <si>
    <t>0,20/22</t>
  </si>
  <si>
    <t>0,20/23</t>
  </si>
  <si>
    <t>0,20/24</t>
  </si>
  <si>
    <t>0,20/25</t>
  </si>
  <si>
    <t>0,67/20</t>
  </si>
  <si>
    <t>0,67/21</t>
  </si>
  <si>
    <t>0,67/22</t>
  </si>
  <si>
    <t>0,67/23</t>
  </si>
  <si>
    <t>0,67/24</t>
  </si>
  <si>
    <t>0,67/25</t>
  </si>
  <si>
    <t>0,63/20</t>
  </si>
  <si>
    <t>0,63/21</t>
  </si>
  <si>
    <t>0,63/22</t>
  </si>
  <si>
    <t>0,63/23</t>
  </si>
  <si>
    <t>0,63/24</t>
  </si>
  <si>
    <t>0,63/25</t>
  </si>
  <si>
    <t>0,75/20</t>
  </si>
  <si>
    <t>0,75/21</t>
  </si>
  <si>
    <t>0,75/22</t>
  </si>
  <si>
    <t>0,75/23</t>
  </si>
  <si>
    <t>0,75/24</t>
  </si>
  <si>
    <t>0,75/25</t>
  </si>
  <si>
    <t>0,80/20</t>
  </si>
  <si>
    <t>0,80/21</t>
  </si>
  <si>
    <t>0,80/22</t>
  </si>
  <si>
    <t>0,80/23</t>
  </si>
  <si>
    <t>0,80/24</t>
  </si>
  <si>
    <t>0,80/25</t>
  </si>
  <si>
    <t>0,50/20</t>
  </si>
  <si>
    <t>0,50/21</t>
  </si>
  <si>
    <t>0,50/22</t>
  </si>
  <si>
    <t>0,50/23</t>
  </si>
  <si>
    <t>0,50/24</t>
  </si>
  <si>
    <t>0,50/25</t>
  </si>
  <si>
    <t>year_6,25</t>
  </si>
  <si>
    <t>0,33/26</t>
  </si>
  <si>
    <t>0,33/27</t>
  </si>
  <si>
    <t>0,25/26</t>
  </si>
  <si>
    <t>0,25/27</t>
  </si>
  <si>
    <t>0,20/26</t>
  </si>
  <si>
    <t>0,20/27</t>
  </si>
  <si>
    <t>0,67/26</t>
  </si>
  <si>
    <t>0,67/27</t>
  </si>
  <si>
    <t>0,63/26</t>
  </si>
  <si>
    <t>0,63/27</t>
  </si>
  <si>
    <t>0,75/26</t>
  </si>
  <si>
    <t>0,75/27</t>
  </si>
  <si>
    <t>0,80/26</t>
  </si>
  <si>
    <t>0,80/27</t>
  </si>
  <si>
    <t>0,50/26</t>
  </si>
  <si>
    <t>0,50/27</t>
  </si>
  <si>
    <t>0,33/28</t>
  </si>
  <si>
    <t>0,33/29</t>
  </si>
  <si>
    <t>0,33/30</t>
  </si>
  <si>
    <t>0,33/31</t>
  </si>
  <si>
    <t>0,25/28</t>
  </si>
  <si>
    <t>0,25/29</t>
  </si>
  <si>
    <t>0,25/30</t>
  </si>
  <si>
    <t>0,25/31</t>
  </si>
  <si>
    <t>0,20/28</t>
  </si>
  <si>
    <t>0,20/29</t>
  </si>
  <si>
    <t>0,20/30</t>
  </si>
  <si>
    <t>0,20/31</t>
  </si>
  <si>
    <t>0,67/28</t>
  </si>
  <si>
    <t>0,67/29</t>
  </si>
  <si>
    <t>0,67/30</t>
  </si>
  <si>
    <t>0,67/31</t>
  </si>
  <si>
    <t>0,63/28</t>
  </si>
  <si>
    <t>0,63/29</t>
  </si>
  <si>
    <t>0,63/30</t>
  </si>
  <si>
    <t>0,63/31</t>
  </si>
  <si>
    <t>0,75/28</t>
  </si>
  <si>
    <t>0,75/29</t>
  </si>
  <si>
    <t>0,75/30</t>
  </si>
  <si>
    <t>0,75/31</t>
  </si>
  <si>
    <t>0,80/28</t>
  </si>
  <si>
    <t>0,80/29</t>
  </si>
  <si>
    <t>0,80/30</t>
  </si>
  <si>
    <t>0,80/31</t>
  </si>
  <si>
    <t>0,50/28</t>
  </si>
  <si>
    <t>0,50/29</t>
  </si>
  <si>
    <t>0,50/30</t>
  </si>
  <si>
    <t>0,50/31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</si>
</sst>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Calibri"/>
      <family val="1"/>
      <charset val="204"/>
    </font>
    <font>
      <sz val="1.3"/>
      <color rgb="FFFFFFFF"/>
      <name val="Arial"/>
      <family val="2"/>
      <charset val="204"/>
    </font>
    <font>
      <sz val="11"/>
      <color rgb="FF000000"/>
      <name val="Arial"/>
      <family val="2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vertAlign val="subscript"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" fontId="0" fillId="0" borderId="2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left"/>
    </xf>
    <xf numFmtId="1" fontId="0" fillId="0" borderId="1" xfId="0" applyNumberFormat="1" applyBorder="1" applyAlignment="1">
      <alignment horizontal="righ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left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164" fontId="0" fillId="0" borderId="5" xfId="0" applyNumberForma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4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164" fontId="8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92-4D06-ABB2-9A373B11309B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2.3992660645161288</c:v>
                </c:pt>
                <c:pt idx="1">
                  <c:v>4.7985321290322576</c:v>
                </c:pt>
                <c:pt idx="2">
                  <c:v>7.1977981935483868</c:v>
                </c:pt>
                <c:pt idx="3">
                  <c:v>9.5970642580645151</c:v>
                </c:pt>
                <c:pt idx="4">
                  <c:v>11.996330322580643</c:v>
                </c:pt>
                <c:pt idx="5">
                  <c:v>14.395596387096774</c:v>
                </c:pt>
                <c:pt idx="6">
                  <c:v>16.7948624516129</c:v>
                </c:pt>
                <c:pt idx="7">
                  <c:v>19.19412851612903</c:v>
                </c:pt>
                <c:pt idx="8">
                  <c:v>21.59339458064516</c:v>
                </c:pt>
                <c:pt idx="9">
                  <c:v>23.992660645161287</c:v>
                </c:pt>
                <c:pt idx="10">
                  <c:v>26.391926709677417</c:v>
                </c:pt>
                <c:pt idx="11">
                  <c:v>28.791192774193547</c:v>
                </c:pt>
                <c:pt idx="12">
                  <c:v>31.190458838709674</c:v>
                </c:pt>
                <c:pt idx="13">
                  <c:v>33.5897249032258</c:v>
                </c:pt>
                <c:pt idx="14">
                  <c:v>35.988990967741934</c:v>
                </c:pt>
                <c:pt idx="15">
                  <c:v>38.388257032258061</c:v>
                </c:pt>
                <c:pt idx="16">
                  <c:v>40.787523096774187</c:v>
                </c:pt>
                <c:pt idx="17">
                  <c:v>43.186789161290321</c:v>
                </c:pt>
                <c:pt idx="18">
                  <c:v>45.586055225806447</c:v>
                </c:pt>
                <c:pt idx="19">
                  <c:v>47.985321290322574</c:v>
                </c:pt>
                <c:pt idx="20">
                  <c:v>50.384587354838708</c:v>
                </c:pt>
                <c:pt idx="21">
                  <c:v>52.783853419354834</c:v>
                </c:pt>
                <c:pt idx="22">
                  <c:v>55.183119483870961</c:v>
                </c:pt>
                <c:pt idx="23">
                  <c:v>57.582385548387094</c:v>
                </c:pt>
                <c:pt idx="24">
                  <c:v>59.981651612903221</c:v>
                </c:pt>
                <c:pt idx="25">
                  <c:v>62.380917677419347</c:v>
                </c:pt>
                <c:pt idx="26">
                  <c:v>64.780183741935474</c:v>
                </c:pt>
                <c:pt idx="27">
                  <c:v>67.179449806451601</c:v>
                </c:pt>
                <c:pt idx="28">
                  <c:v>69.578715870967741</c:v>
                </c:pt>
                <c:pt idx="29">
                  <c:v>71.977981935483868</c:v>
                </c:pt>
                <c:pt idx="30">
                  <c:v>74.377247999999994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92-4D06-ABB2-9A373B11309B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4.7449599999999998</c:v>
                </c:pt>
                <c:pt idx="1">
                  <c:v>9.4899199999999997</c:v>
                </c:pt>
                <c:pt idx="2">
                  <c:v>14.23488</c:v>
                </c:pt>
                <c:pt idx="3">
                  <c:v>18.979839999999999</c:v>
                </c:pt>
                <c:pt idx="4">
                  <c:v>23.724799999999998</c:v>
                </c:pt>
                <c:pt idx="5">
                  <c:v>28.469760000000001</c:v>
                </c:pt>
                <c:pt idx="6">
                  <c:v>33.21472</c:v>
                </c:pt>
                <c:pt idx="7">
                  <c:v>37.959679999999999</c:v>
                </c:pt>
                <c:pt idx="8">
                  <c:v>42.704639999999998</c:v>
                </c:pt>
                <c:pt idx="9">
                  <c:v>47.449599999999997</c:v>
                </c:pt>
                <c:pt idx="10">
                  <c:v>52.194559999999996</c:v>
                </c:pt>
                <c:pt idx="11">
                  <c:v>56.939520000000002</c:v>
                </c:pt>
                <c:pt idx="12">
                  <c:v>61.684480000000001</c:v>
                </c:pt>
                <c:pt idx="13">
                  <c:v>66.42944</c:v>
                </c:pt>
                <c:pt idx="14">
                  <c:v>71.174399999999991</c:v>
                </c:pt>
                <c:pt idx="15">
                  <c:v>75.919359999999998</c:v>
                </c:pt>
                <c:pt idx="16">
                  <c:v>80.664320000000004</c:v>
                </c:pt>
                <c:pt idx="17">
                  <c:v>85.409279999999995</c:v>
                </c:pt>
                <c:pt idx="18">
                  <c:v>90.154240000000001</c:v>
                </c:pt>
                <c:pt idx="19">
                  <c:v>94.899199999999993</c:v>
                </c:pt>
                <c:pt idx="20">
                  <c:v>99.644159999999999</c:v>
                </c:pt>
                <c:pt idx="21">
                  <c:v>104.38911999999999</c:v>
                </c:pt>
                <c:pt idx="22">
                  <c:v>109.13408</c:v>
                </c:pt>
                <c:pt idx="23">
                  <c:v>113.87904</c:v>
                </c:pt>
                <c:pt idx="24">
                  <c:v>118.624</c:v>
                </c:pt>
                <c:pt idx="25">
                  <c:v>123.36896</c:v>
                </c:pt>
                <c:pt idx="26">
                  <c:v>128.11392000000001</c:v>
                </c:pt>
                <c:pt idx="27">
                  <c:v>132.85888</c:v>
                </c:pt>
                <c:pt idx="28">
                  <c:v>137.60383999999999</c:v>
                </c:pt>
                <c:pt idx="29">
                  <c:v>142.34879999999998</c:v>
                </c:pt>
                <c:pt idx="30">
                  <c:v>147.09376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92-4D06-ABB2-9A373B11309B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7.4140000000000006</c:v>
                </c:pt>
                <c:pt idx="1">
                  <c:v>14.828000000000001</c:v>
                </c:pt>
                <c:pt idx="2">
                  <c:v>22.242000000000001</c:v>
                </c:pt>
                <c:pt idx="3">
                  <c:v>29.656000000000002</c:v>
                </c:pt>
                <c:pt idx="4">
                  <c:v>37.07</c:v>
                </c:pt>
                <c:pt idx="5">
                  <c:v>44.484000000000002</c:v>
                </c:pt>
                <c:pt idx="6">
                  <c:v>51.898000000000003</c:v>
                </c:pt>
                <c:pt idx="7">
                  <c:v>59.312000000000005</c:v>
                </c:pt>
                <c:pt idx="8">
                  <c:v>66.725999999999999</c:v>
                </c:pt>
                <c:pt idx="9">
                  <c:v>74.14</c:v>
                </c:pt>
                <c:pt idx="10">
                  <c:v>81.554000000000002</c:v>
                </c:pt>
                <c:pt idx="11">
                  <c:v>88.968000000000004</c:v>
                </c:pt>
                <c:pt idx="12">
                  <c:v>96.382000000000005</c:v>
                </c:pt>
                <c:pt idx="13">
                  <c:v>103.79600000000001</c:v>
                </c:pt>
                <c:pt idx="14">
                  <c:v>111.21000000000001</c:v>
                </c:pt>
                <c:pt idx="15">
                  <c:v>118.62400000000001</c:v>
                </c:pt>
                <c:pt idx="16">
                  <c:v>126.03800000000001</c:v>
                </c:pt>
                <c:pt idx="17">
                  <c:v>133.452</c:v>
                </c:pt>
                <c:pt idx="18">
                  <c:v>140.86600000000001</c:v>
                </c:pt>
                <c:pt idx="19">
                  <c:v>148.28</c:v>
                </c:pt>
                <c:pt idx="20">
                  <c:v>155.69400000000002</c:v>
                </c:pt>
                <c:pt idx="21">
                  <c:v>163.108</c:v>
                </c:pt>
                <c:pt idx="22">
                  <c:v>170.52200000000002</c:v>
                </c:pt>
                <c:pt idx="23">
                  <c:v>177.93600000000001</c:v>
                </c:pt>
                <c:pt idx="24">
                  <c:v>185.35000000000002</c:v>
                </c:pt>
                <c:pt idx="25">
                  <c:v>192.76400000000001</c:v>
                </c:pt>
                <c:pt idx="26">
                  <c:v>200.17800000000003</c:v>
                </c:pt>
                <c:pt idx="27">
                  <c:v>207.59200000000001</c:v>
                </c:pt>
                <c:pt idx="28">
                  <c:v>215.00600000000003</c:v>
                </c:pt>
                <c:pt idx="29">
                  <c:v>222.42000000000002</c:v>
                </c:pt>
                <c:pt idx="30">
                  <c:v>229.83400000000003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92-4D06-ABB2-9A373B11309B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1802.1521699310345</c:v>
                </c:pt>
                <c:pt idx="1">
                  <c:v>901.07608496551723</c:v>
                </c:pt>
                <c:pt idx="2">
                  <c:v>600.71738997701152</c:v>
                </c:pt>
                <c:pt idx="3">
                  <c:v>450.53804248275861</c:v>
                </c:pt>
                <c:pt idx="4">
                  <c:v>360.43043398620688</c:v>
                </c:pt>
                <c:pt idx="5">
                  <c:v>300.35869498850576</c:v>
                </c:pt>
                <c:pt idx="6">
                  <c:v>257.45030999014779</c:v>
                </c:pt>
                <c:pt idx="7">
                  <c:v>225.26902124137931</c:v>
                </c:pt>
                <c:pt idx="8">
                  <c:v>200.23912999233715</c:v>
                </c:pt>
                <c:pt idx="9">
                  <c:v>180.21521699310344</c:v>
                </c:pt>
                <c:pt idx="10">
                  <c:v>163.83201544827585</c:v>
                </c:pt>
                <c:pt idx="11">
                  <c:v>150.17934749425288</c:v>
                </c:pt>
                <c:pt idx="12">
                  <c:v>138.62708999469496</c:v>
                </c:pt>
                <c:pt idx="13">
                  <c:v>128.72515499507389</c:v>
                </c:pt>
                <c:pt idx="14">
                  <c:v>120.14347799540229</c:v>
                </c:pt>
                <c:pt idx="15">
                  <c:v>112.63451062068965</c:v>
                </c:pt>
                <c:pt idx="16">
                  <c:v>106.00895117241379</c:v>
                </c:pt>
                <c:pt idx="17">
                  <c:v>100.11956499616858</c:v>
                </c:pt>
                <c:pt idx="18">
                  <c:v>94.850114206896549</c:v>
                </c:pt>
                <c:pt idx="19">
                  <c:v>90.10760849655172</c:v>
                </c:pt>
                <c:pt idx="20">
                  <c:v>85.816769996715919</c:v>
                </c:pt>
                <c:pt idx="21">
                  <c:v>81.916007724137927</c:v>
                </c:pt>
                <c:pt idx="22">
                  <c:v>78.354442170914538</c:v>
                </c:pt>
                <c:pt idx="23">
                  <c:v>75.08967374712644</c:v>
                </c:pt>
                <c:pt idx="24">
                  <c:v>72.086086797241379</c:v>
                </c:pt>
                <c:pt idx="25">
                  <c:v>69.313544997347478</c:v>
                </c:pt>
                <c:pt idx="26">
                  <c:v>66.74637666411239</c:v>
                </c:pt>
                <c:pt idx="27">
                  <c:v>64.362577497536947</c:v>
                </c:pt>
                <c:pt idx="28">
                  <c:v>62.143178273483947</c:v>
                </c:pt>
                <c:pt idx="29">
                  <c:v>60.071738997701146</c:v>
                </c:pt>
                <c:pt idx="30">
                  <c:v>58.13394096551724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92-4D06-ABB2-9A373B11309B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5.7916799999999995</c:v>
                </c:pt>
                <c:pt idx="1">
                  <c:v>2.8958399999999997</c:v>
                </c:pt>
                <c:pt idx="2">
                  <c:v>1.9305599999999998</c:v>
                </c:pt>
                <c:pt idx="3">
                  <c:v>1.4479199999999999</c:v>
                </c:pt>
                <c:pt idx="4">
                  <c:v>1.1583359999999998</c:v>
                </c:pt>
                <c:pt idx="5">
                  <c:v>0.96527999999999992</c:v>
                </c:pt>
                <c:pt idx="6">
                  <c:v>0.82738285714285709</c:v>
                </c:pt>
                <c:pt idx="7">
                  <c:v>0.72395999999999994</c:v>
                </c:pt>
                <c:pt idx="8">
                  <c:v>0.64351999999999998</c:v>
                </c:pt>
                <c:pt idx="9">
                  <c:v>0.57916799999999991</c:v>
                </c:pt>
                <c:pt idx="10">
                  <c:v>0.52651636363636356</c:v>
                </c:pt>
                <c:pt idx="11">
                  <c:v>0.48263999999999996</c:v>
                </c:pt>
                <c:pt idx="12">
                  <c:v>0.44551384615384609</c:v>
                </c:pt>
                <c:pt idx="13">
                  <c:v>0.41369142857142854</c:v>
                </c:pt>
                <c:pt idx="14">
                  <c:v>0.38611199999999996</c:v>
                </c:pt>
                <c:pt idx="15">
                  <c:v>0.36197999999999997</c:v>
                </c:pt>
                <c:pt idx="16">
                  <c:v>0.3406870588235294</c:v>
                </c:pt>
                <c:pt idx="17">
                  <c:v>0.32175999999999999</c:v>
                </c:pt>
                <c:pt idx="18">
                  <c:v>0.30482526315789471</c:v>
                </c:pt>
                <c:pt idx="19">
                  <c:v>0.28958399999999995</c:v>
                </c:pt>
                <c:pt idx="20">
                  <c:v>0.27579428571428571</c:v>
                </c:pt>
                <c:pt idx="21">
                  <c:v>0.26325818181818178</c:v>
                </c:pt>
                <c:pt idx="22">
                  <c:v>0.25181217391304345</c:v>
                </c:pt>
                <c:pt idx="23">
                  <c:v>0.24131999999999998</c:v>
                </c:pt>
                <c:pt idx="24">
                  <c:v>0.23166719999999999</c:v>
                </c:pt>
                <c:pt idx="25">
                  <c:v>0.22275692307692305</c:v>
                </c:pt>
                <c:pt idx="26">
                  <c:v>0.21450666666666665</c:v>
                </c:pt>
                <c:pt idx="27">
                  <c:v>0.20684571428571427</c:v>
                </c:pt>
                <c:pt idx="28">
                  <c:v>0.19971310344827584</c:v>
                </c:pt>
                <c:pt idx="29">
                  <c:v>0.19305599999999998</c:v>
                </c:pt>
                <c:pt idx="30">
                  <c:v>0.18682838709677418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92-4D06-ABB2-9A373B11309B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25.557947207431745</c:v>
                </c:pt>
                <c:pt idx="1">
                  <c:v>12.778973603715873</c:v>
                </c:pt>
                <c:pt idx="2">
                  <c:v>8.5193157358105811</c:v>
                </c:pt>
                <c:pt idx="3">
                  <c:v>6.3894868018579363</c:v>
                </c:pt>
                <c:pt idx="4">
                  <c:v>5.1115894414863492</c:v>
                </c:pt>
                <c:pt idx="5">
                  <c:v>4.2596578679052906</c:v>
                </c:pt>
                <c:pt idx="6">
                  <c:v>3.6511353153473922</c:v>
                </c:pt>
                <c:pt idx="7">
                  <c:v>3.1947434009289681</c:v>
                </c:pt>
                <c:pt idx="8">
                  <c:v>2.8397719119368605</c:v>
                </c:pt>
                <c:pt idx="9">
                  <c:v>2.5557947207431746</c:v>
                </c:pt>
                <c:pt idx="10">
                  <c:v>2.3234497461301586</c:v>
                </c:pt>
                <c:pt idx="11">
                  <c:v>2.1298289339526453</c:v>
                </c:pt>
                <c:pt idx="12">
                  <c:v>1.9659959390332111</c:v>
                </c:pt>
                <c:pt idx="13">
                  <c:v>1.8255676576736961</c:v>
                </c:pt>
                <c:pt idx="14">
                  <c:v>1.7038631471621164</c:v>
                </c:pt>
                <c:pt idx="15">
                  <c:v>1.5973717004644841</c:v>
                </c:pt>
                <c:pt idx="16">
                  <c:v>1.5034086592606908</c:v>
                </c:pt>
                <c:pt idx="17">
                  <c:v>1.4198859559684303</c:v>
                </c:pt>
                <c:pt idx="18">
                  <c:v>1.3451551161806181</c:v>
                </c:pt>
                <c:pt idx="19">
                  <c:v>1.2778973603715873</c:v>
                </c:pt>
                <c:pt idx="20">
                  <c:v>1.2170451051157973</c:v>
                </c:pt>
                <c:pt idx="21">
                  <c:v>1.1617248730650793</c:v>
                </c:pt>
                <c:pt idx="22">
                  <c:v>1.1112150959752933</c:v>
                </c:pt>
                <c:pt idx="23">
                  <c:v>1.0649144669763226</c:v>
                </c:pt>
                <c:pt idx="24">
                  <c:v>1.0223178882972699</c:v>
                </c:pt>
                <c:pt idx="25">
                  <c:v>0.98299796951660556</c:v>
                </c:pt>
                <c:pt idx="26">
                  <c:v>0.94659063731228688</c:v>
                </c:pt>
                <c:pt idx="27">
                  <c:v>0.91278382883684805</c:v>
                </c:pt>
                <c:pt idx="28">
                  <c:v>0.88130852439419816</c:v>
                </c:pt>
                <c:pt idx="29">
                  <c:v>0.8519315735810582</c:v>
                </c:pt>
                <c:pt idx="30">
                  <c:v>0.82444990991715306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92-4D06-ABB2-9A373B11309B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613.52542372881351</c:v>
                </c:pt>
                <c:pt idx="1">
                  <c:v>306.76271186440675</c:v>
                </c:pt>
                <c:pt idx="2">
                  <c:v>204.50847457627117</c:v>
                </c:pt>
                <c:pt idx="3">
                  <c:v>153.38135593220338</c:v>
                </c:pt>
                <c:pt idx="4">
                  <c:v>122.7050847457627</c:v>
                </c:pt>
                <c:pt idx="5">
                  <c:v>102.25423728813558</c:v>
                </c:pt>
                <c:pt idx="6">
                  <c:v>87.646489104116213</c:v>
                </c:pt>
                <c:pt idx="7">
                  <c:v>76.690677966101688</c:v>
                </c:pt>
                <c:pt idx="8">
                  <c:v>68.169491525423723</c:v>
                </c:pt>
                <c:pt idx="9">
                  <c:v>61.352542372881352</c:v>
                </c:pt>
                <c:pt idx="10">
                  <c:v>55.775038520801225</c:v>
                </c:pt>
                <c:pt idx="11">
                  <c:v>51.127118644067792</c:v>
                </c:pt>
                <c:pt idx="12">
                  <c:v>47.194263363754885</c:v>
                </c:pt>
                <c:pt idx="13">
                  <c:v>43.823244552058107</c:v>
                </c:pt>
                <c:pt idx="14">
                  <c:v>40.901694915254232</c:v>
                </c:pt>
                <c:pt idx="15">
                  <c:v>38.345338983050844</c:v>
                </c:pt>
                <c:pt idx="16">
                  <c:v>36.089730807577268</c:v>
                </c:pt>
                <c:pt idx="17">
                  <c:v>34.084745762711862</c:v>
                </c:pt>
                <c:pt idx="18">
                  <c:v>32.290811775200709</c:v>
                </c:pt>
                <c:pt idx="19">
                  <c:v>30.676271186440676</c:v>
                </c:pt>
                <c:pt idx="20">
                  <c:v>29.215496368038739</c:v>
                </c:pt>
                <c:pt idx="21">
                  <c:v>27.887519260400612</c:v>
                </c:pt>
                <c:pt idx="22">
                  <c:v>26.67501842299189</c:v>
                </c:pt>
                <c:pt idx="23">
                  <c:v>25.563559322033896</c:v>
                </c:pt>
                <c:pt idx="24">
                  <c:v>24.541016949152539</c:v>
                </c:pt>
                <c:pt idx="25">
                  <c:v>23.597131681877443</c:v>
                </c:pt>
                <c:pt idx="26">
                  <c:v>22.723163841807906</c:v>
                </c:pt>
                <c:pt idx="27">
                  <c:v>21.911622276029053</c:v>
                </c:pt>
                <c:pt idx="28">
                  <c:v>21.156049094097018</c:v>
                </c:pt>
                <c:pt idx="29">
                  <c:v>20.450847457627116</c:v>
                </c:pt>
                <c:pt idx="30">
                  <c:v>19.791142700929466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92-4D06-ABB2-9A373B11309B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585.81200240639998</c:v>
                </c:pt>
                <c:pt idx="1">
                  <c:v>292.90600120319999</c:v>
                </c:pt>
                <c:pt idx="2">
                  <c:v>195.27066746879999</c:v>
                </c:pt>
                <c:pt idx="3">
                  <c:v>146.4530006016</c:v>
                </c:pt>
                <c:pt idx="4">
                  <c:v>117.16240048128</c:v>
                </c:pt>
                <c:pt idx="5">
                  <c:v>97.635333734399993</c:v>
                </c:pt>
                <c:pt idx="6">
                  <c:v>83.687428915200002</c:v>
                </c:pt>
                <c:pt idx="7">
                  <c:v>73.226500300799998</c:v>
                </c:pt>
                <c:pt idx="8">
                  <c:v>65.090222489599995</c:v>
                </c:pt>
                <c:pt idx="9">
                  <c:v>58.581200240640001</c:v>
                </c:pt>
                <c:pt idx="10">
                  <c:v>53.255636582400001</c:v>
                </c:pt>
                <c:pt idx="11">
                  <c:v>48.817666867199996</c:v>
                </c:pt>
                <c:pt idx="12">
                  <c:v>45.062461723569228</c:v>
                </c:pt>
                <c:pt idx="13">
                  <c:v>41.843714457600001</c:v>
                </c:pt>
                <c:pt idx="14">
                  <c:v>39.054133493759998</c:v>
                </c:pt>
                <c:pt idx="15">
                  <c:v>36.613250150399999</c:v>
                </c:pt>
                <c:pt idx="16">
                  <c:v>34.459529553317644</c:v>
                </c:pt>
                <c:pt idx="17">
                  <c:v>32.545111244799998</c:v>
                </c:pt>
                <c:pt idx="18">
                  <c:v>30.832210652968421</c:v>
                </c:pt>
                <c:pt idx="19">
                  <c:v>29.290600120320001</c:v>
                </c:pt>
                <c:pt idx="20">
                  <c:v>27.895809638399999</c:v>
                </c:pt>
                <c:pt idx="21">
                  <c:v>26.627818291200001</c:v>
                </c:pt>
                <c:pt idx="22">
                  <c:v>25.470087061147826</c:v>
                </c:pt>
                <c:pt idx="23">
                  <c:v>24.408833433599998</c:v>
                </c:pt>
                <c:pt idx="24">
                  <c:v>23.432480096256</c:v>
                </c:pt>
                <c:pt idx="25">
                  <c:v>22.531230861784614</c:v>
                </c:pt>
                <c:pt idx="26">
                  <c:v>21.696740829866666</c:v>
                </c:pt>
                <c:pt idx="27">
                  <c:v>20.9218572288</c:v>
                </c:pt>
                <c:pt idx="28">
                  <c:v>20.200413876082759</c:v>
                </c:pt>
                <c:pt idx="29">
                  <c:v>19.527066746879999</c:v>
                </c:pt>
                <c:pt idx="30">
                  <c:v>18.897161367948385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692-4D06-ABB2-9A373B11309B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70.841873203199995</c:v>
                </c:pt>
                <c:pt idx="1">
                  <c:v>35.420936601599998</c:v>
                </c:pt>
                <c:pt idx="2">
                  <c:v>23.6139577344</c:v>
                </c:pt>
                <c:pt idx="3">
                  <c:v>17.710468300799999</c:v>
                </c:pt>
                <c:pt idx="4">
                  <c:v>14.16837464064</c:v>
                </c:pt>
                <c:pt idx="5">
                  <c:v>11.8069788672</c:v>
                </c:pt>
                <c:pt idx="6">
                  <c:v>10.120267600457142</c:v>
                </c:pt>
                <c:pt idx="7">
                  <c:v>8.8552341503999994</c:v>
                </c:pt>
                <c:pt idx="8">
                  <c:v>7.8713192447999996</c:v>
                </c:pt>
                <c:pt idx="9">
                  <c:v>7.0841873203199999</c:v>
                </c:pt>
                <c:pt idx="10">
                  <c:v>6.4401702911999994</c:v>
                </c:pt>
                <c:pt idx="11">
                  <c:v>5.9034894335999999</c:v>
                </c:pt>
                <c:pt idx="12">
                  <c:v>5.4493748617846149</c:v>
                </c:pt>
                <c:pt idx="13">
                  <c:v>5.060133800228571</c:v>
                </c:pt>
                <c:pt idx="14">
                  <c:v>4.7227915468799999</c:v>
                </c:pt>
                <c:pt idx="15">
                  <c:v>4.4276170751999997</c:v>
                </c:pt>
                <c:pt idx="16">
                  <c:v>4.1671690119529412</c:v>
                </c:pt>
                <c:pt idx="17">
                  <c:v>3.9356596223999998</c:v>
                </c:pt>
                <c:pt idx="18">
                  <c:v>3.7285196422736839</c:v>
                </c:pt>
                <c:pt idx="19">
                  <c:v>3.5420936601599999</c:v>
                </c:pt>
                <c:pt idx="20">
                  <c:v>3.373422533485714</c:v>
                </c:pt>
                <c:pt idx="21">
                  <c:v>3.2200851455999997</c:v>
                </c:pt>
                <c:pt idx="22">
                  <c:v>3.0800814436173911</c:v>
                </c:pt>
                <c:pt idx="23">
                  <c:v>2.9517447167999999</c:v>
                </c:pt>
                <c:pt idx="24">
                  <c:v>2.8336749281279996</c:v>
                </c:pt>
                <c:pt idx="25">
                  <c:v>2.7246874308923075</c:v>
                </c:pt>
                <c:pt idx="26">
                  <c:v>2.6237730816</c:v>
                </c:pt>
                <c:pt idx="27">
                  <c:v>2.5300669001142855</c:v>
                </c:pt>
                <c:pt idx="28">
                  <c:v>2.442823213903448</c:v>
                </c:pt>
                <c:pt idx="29">
                  <c:v>2.36139577344</c:v>
                </c:pt>
                <c:pt idx="30">
                  <c:v>2.2852217162322579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692-4D06-ABB2-9A373B11309B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172.07578460160002</c:v>
                </c:pt>
                <c:pt idx="1">
                  <c:v>86.03789230080001</c:v>
                </c:pt>
                <c:pt idx="2">
                  <c:v>57.358594867200004</c:v>
                </c:pt>
                <c:pt idx="3">
                  <c:v>43.018946150400005</c:v>
                </c:pt>
                <c:pt idx="4">
                  <c:v>34.415156920320001</c:v>
                </c:pt>
                <c:pt idx="5">
                  <c:v>28.679297433600002</c:v>
                </c:pt>
                <c:pt idx="6">
                  <c:v>24.582254943085719</c:v>
                </c:pt>
                <c:pt idx="7">
                  <c:v>21.509473075200003</c:v>
                </c:pt>
                <c:pt idx="8">
                  <c:v>19.119531622400004</c:v>
                </c:pt>
                <c:pt idx="9">
                  <c:v>17.207578460160001</c:v>
                </c:pt>
                <c:pt idx="10">
                  <c:v>15.643253145600001</c:v>
                </c:pt>
                <c:pt idx="11">
                  <c:v>14.339648716800001</c:v>
                </c:pt>
                <c:pt idx="12">
                  <c:v>13.236598815507694</c:v>
                </c:pt>
                <c:pt idx="13">
                  <c:v>12.291127471542859</c:v>
                </c:pt>
                <c:pt idx="14">
                  <c:v>11.471718973440002</c:v>
                </c:pt>
                <c:pt idx="15">
                  <c:v>10.754736537600001</c:v>
                </c:pt>
                <c:pt idx="16">
                  <c:v>10.122104976564707</c:v>
                </c:pt>
                <c:pt idx="17">
                  <c:v>9.5597658112000019</c:v>
                </c:pt>
                <c:pt idx="18">
                  <c:v>9.0566202421894744</c:v>
                </c:pt>
                <c:pt idx="19">
                  <c:v>8.6037892300800003</c:v>
                </c:pt>
                <c:pt idx="20">
                  <c:v>8.1940849810285723</c:v>
                </c:pt>
                <c:pt idx="21">
                  <c:v>7.8216265728000005</c:v>
                </c:pt>
                <c:pt idx="22">
                  <c:v>7.4815558522434795</c:v>
                </c:pt>
                <c:pt idx="23">
                  <c:v>7.1698243584000005</c:v>
                </c:pt>
                <c:pt idx="24">
                  <c:v>6.8830313840640009</c:v>
                </c:pt>
                <c:pt idx="25">
                  <c:v>6.6182994077538471</c:v>
                </c:pt>
                <c:pt idx="26">
                  <c:v>6.373177207466667</c:v>
                </c:pt>
                <c:pt idx="27">
                  <c:v>6.1455637357714297</c:v>
                </c:pt>
                <c:pt idx="28">
                  <c:v>5.9336477448827596</c:v>
                </c:pt>
                <c:pt idx="29">
                  <c:v>5.7358594867200008</c:v>
                </c:pt>
                <c:pt idx="30">
                  <c:v>5.5508317613419358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692-4D06-ABB2-9A373B11309B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3290.3151071429957</c:v>
                </c:pt>
                <c:pt idx="1">
                  <c:v>1666.9948926682721</c:v>
                </c:pt>
                <c:pt idx="2">
                  <c:v>1135.5936385530417</c:v>
                </c:pt>
                <c:pt idx="3">
                  <c:v>877.17212452768456</c:v>
                </c:pt>
                <c:pt idx="4">
                  <c:v>727.94250653827646</c:v>
                </c:pt>
                <c:pt idx="5">
                  <c:v>633.30883656684341</c:v>
                </c:pt>
                <c:pt idx="6">
                  <c:v>569.87285117710996</c:v>
                </c:pt>
                <c:pt idx="7">
                  <c:v>525.93541865093903</c:v>
                </c:pt>
                <c:pt idx="8">
                  <c:v>494.99702136714291</c:v>
                </c:pt>
                <c:pt idx="9">
                  <c:v>473.15794875300918</c:v>
                </c:pt>
                <c:pt idx="10">
                  <c:v>457.93656680772096</c:v>
                </c:pt>
                <c:pt idx="11">
                  <c:v>447.67845286406686</c:v>
                </c:pt>
                <c:pt idx="12">
                  <c:v>441.23823738320817</c:v>
                </c:pt>
                <c:pt idx="13">
                  <c:v>437.79779926597433</c:v>
                </c:pt>
                <c:pt idx="14">
                  <c:v>436.75718303964055</c:v>
                </c:pt>
                <c:pt idx="15">
                  <c:v>437.66642209966307</c:v>
                </c:pt>
                <c:pt idx="16">
                  <c:v>440.1814243366847</c:v>
                </c:pt>
                <c:pt idx="17">
                  <c:v>444.03456255453921</c:v>
                </c:pt>
                <c:pt idx="18">
                  <c:v>449.01455212467374</c:v>
                </c:pt>
                <c:pt idx="19">
                  <c:v>454.95236534424652</c:v>
                </c:pt>
                <c:pt idx="20">
                  <c:v>461.71117026333781</c:v>
                </c:pt>
                <c:pt idx="21">
                  <c:v>469.17901346837664</c:v>
                </c:pt>
                <c:pt idx="22">
                  <c:v>477.26341170467447</c:v>
                </c:pt>
                <c:pt idx="23">
                  <c:v>485.88729559332376</c:v>
                </c:pt>
                <c:pt idx="24">
                  <c:v>494.98592685604245</c:v>
                </c:pt>
                <c:pt idx="25">
                  <c:v>504.50452694966856</c:v>
                </c:pt>
                <c:pt idx="26">
                  <c:v>514.39643267076815</c:v>
                </c:pt>
                <c:pt idx="27">
                  <c:v>524.62164698782601</c:v>
                </c:pt>
                <c:pt idx="28">
                  <c:v>535.14568970126015</c:v>
                </c:pt>
                <c:pt idx="29">
                  <c:v>545.93867797143321</c:v>
                </c:pt>
                <c:pt idx="30">
                  <c:v>556.9745848089832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692-4D06-ABB2-9A373B113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9E-4552-B2A4-F7F45CC015B8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2.3992660645161288</c:v>
                </c:pt>
                <c:pt idx="1">
                  <c:v>4.7985321290322576</c:v>
                </c:pt>
                <c:pt idx="2">
                  <c:v>7.1977981935483868</c:v>
                </c:pt>
                <c:pt idx="3">
                  <c:v>9.5970642580645151</c:v>
                </c:pt>
                <c:pt idx="4">
                  <c:v>11.996330322580643</c:v>
                </c:pt>
                <c:pt idx="5">
                  <c:v>14.395596387096774</c:v>
                </c:pt>
                <c:pt idx="6">
                  <c:v>16.7948624516129</c:v>
                </c:pt>
                <c:pt idx="7">
                  <c:v>19.19412851612903</c:v>
                </c:pt>
                <c:pt idx="8">
                  <c:v>21.59339458064516</c:v>
                </c:pt>
                <c:pt idx="9">
                  <c:v>23.992660645161287</c:v>
                </c:pt>
                <c:pt idx="10">
                  <c:v>26.391926709677417</c:v>
                </c:pt>
                <c:pt idx="11">
                  <c:v>28.791192774193547</c:v>
                </c:pt>
                <c:pt idx="12">
                  <c:v>31.190458838709674</c:v>
                </c:pt>
                <c:pt idx="13">
                  <c:v>33.5897249032258</c:v>
                </c:pt>
                <c:pt idx="14">
                  <c:v>35.988990967741934</c:v>
                </c:pt>
                <c:pt idx="15">
                  <c:v>38.388257032258061</c:v>
                </c:pt>
                <c:pt idx="16">
                  <c:v>40.787523096774187</c:v>
                </c:pt>
                <c:pt idx="17">
                  <c:v>43.186789161290321</c:v>
                </c:pt>
                <c:pt idx="18">
                  <c:v>45.586055225806447</c:v>
                </c:pt>
                <c:pt idx="19">
                  <c:v>47.985321290322574</c:v>
                </c:pt>
                <c:pt idx="20">
                  <c:v>50.384587354838708</c:v>
                </c:pt>
                <c:pt idx="21">
                  <c:v>52.783853419354834</c:v>
                </c:pt>
                <c:pt idx="22">
                  <c:v>55.183119483870961</c:v>
                </c:pt>
                <c:pt idx="23">
                  <c:v>57.582385548387094</c:v>
                </c:pt>
                <c:pt idx="24">
                  <c:v>59.981651612903221</c:v>
                </c:pt>
                <c:pt idx="25">
                  <c:v>62.380917677419347</c:v>
                </c:pt>
                <c:pt idx="26">
                  <c:v>64.780183741935474</c:v>
                </c:pt>
                <c:pt idx="27">
                  <c:v>67.179449806451601</c:v>
                </c:pt>
                <c:pt idx="28">
                  <c:v>69.578715870967741</c:v>
                </c:pt>
                <c:pt idx="29">
                  <c:v>71.977981935483868</c:v>
                </c:pt>
                <c:pt idx="30">
                  <c:v>74.377247999999994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9E-4552-B2A4-F7F45CC015B8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4.7449599999999998</c:v>
                </c:pt>
                <c:pt idx="1">
                  <c:v>9.4899199999999997</c:v>
                </c:pt>
                <c:pt idx="2">
                  <c:v>14.23488</c:v>
                </c:pt>
                <c:pt idx="3">
                  <c:v>18.979839999999999</c:v>
                </c:pt>
                <c:pt idx="4">
                  <c:v>23.724799999999998</c:v>
                </c:pt>
                <c:pt idx="5">
                  <c:v>28.469760000000001</c:v>
                </c:pt>
                <c:pt idx="6">
                  <c:v>33.21472</c:v>
                </c:pt>
                <c:pt idx="7">
                  <c:v>37.959679999999999</c:v>
                </c:pt>
                <c:pt idx="8">
                  <c:v>42.704639999999998</c:v>
                </c:pt>
                <c:pt idx="9">
                  <c:v>47.449599999999997</c:v>
                </c:pt>
                <c:pt idx="10">
                  <c:v>52.194559999999996</c:v>
                </c:pt>
                <c:pt idx="11">
                  <c:v>56.939520000000002</c:v>
                </c:pt>
                <c:pt idx="12">
                  <c:v>61.684480000000001</c:v>
                </c:pt>
                <c:pt idx="13">
                  <c:v>66.42944</c:v>
                </c:pt>
                <c:pt idx="14">
                  <c:v>71.174399999999991</c:v>
                </c:pt>
                <c:pt idx="15">
                  <c:v>75.919359999999998</c:v>
                </c:pt>
                <c:pt idx="16">
                  <c:v>80.664320000000004</c:v>
                </c:pt>
                <c:pt idx="17">
                  <c:v>85.409279999999995</c:v>
                </c:pt>
                <c:pt idx="18">
                  <c:v>90.154240000000001</c:v>
                </c:pt>
                <c:pt idx="19">
                  <c:v>94.899199999999993</c:v>
                </c:pt>
                <c:pt idx="20">
                  <c:v>99.644159999999999</c:v>
                </c:pt>
                <c:pt idx="21">
                  <c:v>104.38911999999999</c:v>
                </c:pt>
                <c:pt idx="22">
                  <c:v>109.13408</c:v>
                </c:pt>
                <c:pt idx="23">
                  <c:v>113.87904</c:v>
                </c:pt>
                <c:pt idx="24">
                  <c:v>118.624</c:v>
                </c:pt>
                <c:pt idx="25">
                  <c:v>123.36896</c:v>
                </c:pt>
                <c:pt idx="26">
                  <c:v>128.11392000000001</c:v>
                </c:pt>
                <c:pt idx="27">
                  <c:v>132.85888</c:v>
                </c:pt>
                <c:pt idx="28">
                  <c:v>137.60383999999999</c:v>
                </c:pt>
                <c:pt idx="29">
                  <c:v>142.34879999999998</c:v>
                </c:pt>
                <c:pt idx="30">
                  <c:v>147.09376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9E-4552-B2A4-F7F45CC015B8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7.4140000000000006</c:v>
                </c:pt>
                <c:pt idx="1">
                  <c:v>14.828000000000001</c:v>
                </c:pt>
                <c:pt idx="2">
                  <c:v>22.242000000000001</c:v>
                </c:pt>
                <c:pt idx="3">
                  <c:v>29.656000000000002</c:v>
                </c:pt>
                <c:pt idx="4">
                  <c:v>37.07</c:v>
                </c:pt>
                <c:pt idx="5">
                  <c:v>44.484000000000002</c:v>
                </c:pt>
                <c:pt idx="6">
                  <c:v>51.898000000000003</c:v>
                </c:pt>
                <c:pt idx="7">
                  <c:v>59.312000000000005</c:v>
                </c:pt>
                <c:pt idx="8">
                  <c:v>66.725999999999999</c:v>
                </c:pt>
                <c:pt idx="9">
                  <c:v>74.14</c:v>
                </c:pt>
                <c:pt idx="10">
                  <c:v>81.554000000000002</c:v>
                </c:pt>
                <c:pt idx="11">
                  <c:v>88.968000000000004</c:v>
                </c:pt>
                <c:pt idx="12">
                  <c:v>96.382000000000005</c:v>
                </c:pt>
                <c:pt idx="13">
                  <c:v>103.79600000000001</c:v>
                </c:pt>
                <c:pt idx="14">
                  <c:v>111.21000000000001</c:v>
                </c:pt>
                <c:pt idx="15">
                  <c:v>118.62400000000001</c:v>
                </c:pt>
                <c:pt idx="16">
                  <c:v>126.03800000000001</c:v>
                </c:pt>
                <c:pt idx="17">
                  <c:v>133.452</c:v>
                </c:pt>
                <c:pt idx="18">
                  <c:v>140.86600000000001</c:v>
                </c:pt>
                <c:pt idx="19">
                  <c:v>148.28</c:v>
                </c:pt>
                <c:pt idx="20">
                  <c:v>155.69400000000002</c:v>
                </c:pt>
                <c:pt idx="21">
                  <c:v>163.108</c:v>
                </c:pt>
                <c:pt idx="22">
                  <c:v>170.52200000000002</c:v>
                </c:pt>
                <c:pt idx="23">
                  <c:v>177.93600000000001</c:v>
                </c:pt>
                <c:pt idx="24">
                  <c:v>185.35000000000002</c:v>
                </c:pt>
                <c:pt idx="25">
                  <c:v>192.76400000000001</c:v>
                </c:pt>
                <c:pt idx="26">
                  <c:v>200.17800000000003</c:v>
                </c:pt>
                <c:pt idx="27">
                  <c:v>207.59200000000001</c:v>
                </c:pt>
                <c:pt idx="28">
                  <c:v>215.00600000000003</c:v>
                </c:pt>
                <c:pt idx="29">
                  <c:v>222.42000000000002</c:v>
                </c:pt>
                <c:pt idx="30">
                  <c:v>229.83400000000003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89E-4552-B2A4-F7F45CC015B8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1802.1521699310345</c:v>
                </c:pt>
                <c:pt idx="1">
                  <c:v>901.07608496551723</c:v>
                </c:pt>
                <c:pt idx="2">
                  <c:v>600.71738997701152</c:v>
                </c:pt>
                <c:pt idx="3">
                  <c:v>450.53804248275861</c:v>
                </c:pt>
                <c:pt idx="4">
                  <c:v>360.43043398620688</c:v>
                </c:pt>
                <c:pt idx="5">
                  <c:v>300.35869498850576</c:v>
                </c:pt>
                <c:pt idx="6">
                  <c:v>257.45030999014779</c:v>
                </c:pt>
                <c:pt idx="7">
                  <c:v>225.26902124137931</c:v>
                </c:pt>
                <c:pt idx="8">
                  <c:v>200.23912999233715</c:v>
                </c:pt>
                <c:pt idx="9">
                  <c:v>180.21521699310344</c:v>
                </c:pt>
                <c:pt idx="10">
                  <c:v>163.83201544827585</c:v>
                </c:pt>
                <c:pt idx="11">
                  <c:v>150.17934749425288</c:v>
                </c:pt>
                <c:pt idx="12">
                  <c:v>138.62708999469496</c:v>
                </c:pt>
                <c:pt idx="13">
                  <c:v>128.72515499507389</c:v>
                </c:pt>
                <c:pt idx="14">
                  <c:v>120.14347799540229</c:v>
                </c:pt>
                <c:pt idx="15">
                  <c:v>112.63451062068965</c:v>
                </c:pt>
                <c:pt idx="16">
                  <c:v>106.00895117241379</c:v>
                </c:pt>
                <c:pt idx="17">
                  <c:v>100.11956499616858</c:v>
                </c:pt>
                <c:pt idx="18">
                  <c:v>94.850114206896549</c:v>
                </c:pt>
                <c:pt idx="19">
                  <c:v>90.10760849655172</c:v>
                </c:pt>
                <c:pt idx="20">
                  <c:v>85.816769996715919</c:v>
                </c:pt>
                <c:pt idx="21">
                  <c:v>81.916007724137927</c:v>
                </c:pt>
                <c:pt idx="22">
                  <c:v>78.354442170914538</c:v>
                </c:pt>
                <c:pt idx="23">
                  <c:v>75.08967374712644</c:v>
                </c:pt>
                <c:pt idx="24">
                  <c:v>72.086086797241379</c:v>
                </c:pt>
                <c:pt idx="25">
                  <c:v>69.313544997347478</c:v>
                </c:pt>
                <c:pt idx="26">
                  <c:v>66.74637666411239</c:v>
                </c:pt>
                <c:pt idx="27">
                  <c:v>64.362577497536947</c:v>
                </c:pt>
                <c:pt idx="28">
                  <c:v>62.143178273483947</c:v>
                </c:pt>
                <c:pt idx="29">
                  <c:v>60.071738997701146</c:v>
                </c:pt>
                <c:pt idx="30">
                  <c:v>58.13394096551724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89E-4552-B2A4-F7F45CC015B8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5.7916799999999995</c:v>
                </c:pt>
                <c:pt idx="1">
                  <c:v>2.8958399999999997</c:v>
                </c:pt>
                <c:pt idx="2">
                  <c:v>1.9305599999999998</c:v>
                </c:pt>
                <c:pt idx="3">
                  <c:v>1.4479199999999999</c:v>
                </c:pt>
                <c:pt idx="4">
                  <c:v>1.1583359999999998</c:v>
                </c:pt>
                <c:pt idx="5">
                  <c:v>0.96527999999999992</c:v>
                </c:pt>
                <c:pt idx="6">
                  <c:v>0.82738285714285709</c:v>
                </c:pt>
                <c:pt idx="7">
                  <c:v>0.72395999999999994</c:v>
                </c:pt>
                <c:pt idx="8">
                  <c:v>0.64351999999999998</c:v>
                </c:pt>
                <c:pt idx="9">
                  <c:v>0.57916799999999991</c:v>
                </c:pt>
                <c:pt idx="10">
                  <c:v>0.52651636363636356</c:v>
                </c:pt>
                <c:pt idx="11">
                  <c:v>0.48263999999999996</c:v>
                </c:pt>
                <c:pt idx="12">
                  <c:v>0.44551384615384609</c:v>
                </c:pt>
                <c:pt idx="13">
                  <c:v>0.41369142857142854</c:v>
                </c:pt>
                <c:pt idx="14">
                  <c:v>0.38611199999999996</c:v>
                </c:pt>
                <c:pt idx="15">
                  <c:v>0.36197999999999997</c:v>
                </c:pt>
                <c:pt idx="16">
                  <c:v>0.3406870588235294</c:v>
                </c:pt>
                <c:pt idx="17">
                  <c:v>0.32175999999999999</c:v>
                </c:pt>
                <c:pt idx="18">
                  <c:v>0.30482526315789471</c:v>
                </c:pt>
                <c:pt idx="19">
                  <c:v>0.28958399999999995</c:v>
                </c:pt>
                <c:pt idx="20">
                  <c:v>0.27579428571428571</c:v>
                </c:pt>
                <c:pt idx="21">
                  <c:v>0.26325818181818178</c:v>
                </c:pt>
                <c:pt idx="22">
                  <c:v>0.25181217391304345</c:v>
                </c:pt>
                <c:pt idx="23">
                  <c:v>0.24131999999999998</c:v>
                </c:pt>
                <c:pt idx="24">
                  <c:v>0.23166719999999999</c:v>
                </c:pt>
                <c:pt idx="25">
                  <c:v>0.22275692307692305</c:v>
                </c:pt>
                <c:pt idx="26">
                  <c:v>0.21450666666666665</c:v>
                </c:pt>
                <c:pt idx="27">
                  <c:v>0.20684571428571427</c:v>
                </c:pt>
                <c:pt idx="28">
                  <c:v>0.19971310344827584</c:v>
                </c:pt>
                <c:pt idx="29">
                  <c:v>0.19305599999999998</c:v>
                </c:pt>
                <c:pt idx="30">
                  <c:v>0.18682838709677418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89E-4552-B2A4-F7F45CC015B8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25.557947207431745</c:v>
                </c:pt>
                <c:pt idx="1">
                  <c:v>12.778973603715873</c:v>
                </c:pt>
                <c:pt idx="2">
                  <c:v>8.5193157358105811</c:v>
                </c:pt>
                <c:pt idx="3">
                  <c:v>6.3894868018579363</c:v>
                </c:pt>
                <c:pt idx="4">
                  <c:v>5.1115894414863492</c:v>
                </c:pt>
                <c:pt idx="5">
                  <c:v>4.2596578679052906</c:v>
                </c:pt>
                <c:pt idx="6">
                  <c:v>3.6511353153473922</c:v>
                </c:pt>
                <c:pt idx="7">
                  <c:v>3.1947434009289681</c:v>
                </c:pt>
                <c:pt idx="8">
                  <c:v>2.8397719119368605</c:v>
                </c:pt>
                <c:pt idx="9">
                  <c:v>2.5557947207431746</c:v>
                </c:pt>
                <c:pt idx="10">
                  <c:v>2.3234497461301586</c:v>
                </c:pt>
                <c:pt idx="11">
                  <c:v>2.1298289339526453</c:v>
                </c:pt>
                <c:pt idx="12">
                  <c:v>1.9659959390332111</c:v>
                </c:pt>
                <c:pt idx="13">
                  <c:v>1.8255676576736961</c:v>
                </c:pt>
                <c:pt idx="14">
                  <c:v>1.7038631471621164</c:v>
                </c:pt>
                <c:pt idx="15">
                  <c:v>1.5973717004644841</c:v>
                </c:pt>
                <c:pt idx="16">
                  <c:v>1.5034086592606908</c:v>
                </c:pt>
                <c:pt idx="17">
                  <c:v>1.4198859559684303</c:v>
                </c:pt>
                <c:pt idx="18">
                  <c:v>1.3451551161806181</c:v>
                </c:pt>
                <c:pt idx="19">
                  <c:v>1.2778973603715873</c:v>
                </c:pt>
                <c:pt idx="20">
                  <c:v>1.2170451051157973</c:v>
                </c:pt>
                <c:pt idx="21">
                  <c:v>1.1617248730650793</c:v>
                </c:pt>
                <c:pt idx="22">
                  <c:v>1.1112150959752933</c:v>
                </c:pt>
                <c:pt idx="23">
                  <c:v>1.0649144669763226</c:v>
                </c:pt>
                <c:pt idx="24">
                  <c:v>1.0223178882972699</c:v>
                </c:pt>
                <c:pt idx="25">
                  <c:v>0.98299796951660556</c:v>
                </c:pt>
                <c:pt idx="26">
                  <c:v>0.94659063731228688</c:v>
                </c:pt>
                <c:pt idx="27">
                  <c:v>0.91278382883684805</c:v>
                </c:pt>
                <c:pt idx="28">
                  <c:v>0.88130852439419816</c:v>
                </c:pt>
                <c:pt idx="29">
                  <c:v>0.8519315735810582</c:v>
                </c:pt>
                <c:pt idx="30">
                  <c:v>0.82444990991715306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89E-4552-B2A4-F7F45CC015B8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613.52542372881351</c:v>
                </c:pt>
                <c:pt idx="1">
                  <c:v>306.76271186440675</c:v>
                </c:pt>
                <c:pt idx="2">
                  <c:v>204.50847457627117</c:v>
                </c:pt>
                <c:pt idx="3">
                  <c:v>153.38135593220338</c:v>
                </c:pt>
                <c:pt idx="4">
                  <c:v>122.7050847457627</c:v>
                </c:pt>
                <c:pt idx="5">
                  <c:v>102.25423728813558</c:v>
                </c:pt>
                <c:pt idx="6">
                  <c:v>87.646489104116213</c:v>
                </c:pt>
                <c:pt idx="7">
                  <c:v>76.690677966101688</c:v>
                </c:pt>
                <c:pt idx="8">
                  <c:v>68.169491525423723</c:v>
                </c:pt>
                <c:pt idx="9">
                  <c:v>61.352542372881352</c:v>
                </c:pt>
                <c:pt idx="10">
                  <c:v>55.775038520801225</c:v>
                </c:pt>
                <c:pt idx="11">
                  <c:v>51.127118644067792</c:v>
                </c:pt>
                <c:pt idx="12">
                  <c:v>47.194263363754885</c:v>
                </c:pt>
                <c:pt idx="13">
                  <c:v>43.823244552058107</c:v>
                </c:pt>
                <c:pt idx="14">
                  <c:v>40.901694915254232</c:v>
                </c:pt>
                <c:pt idx="15">
                  <c:v>38.345338983050844</c:v>
                </c:pt>
                <c:pt idx="16">
                  <c:v>36.089730807577268</c:v>
                </c:pt>
                <c:pt idx="17">
                  <c:v>34.084745762711862</c:v>
                </c:pt>
                <c:pt idx="18">
                  <c:v>32.290811775200709</c:v>
                </c:pt>
                <c:pt idx="19">
                  <c:v>30.676271186440676</c:v>
                </c:pt>
                <c:pt idx="20">
                  <c:v>29.215496368038739</c:v>
                </c:pt>
                <c:pt idx="21">
                  <c:v>27.887519260400612</c:v>
                </c:pt>
                <c:pt idx="22">
                  <c:v>26.67501842299189</c:v>
                </c:pt>
                <c:pt idx="23">
                  <c:v>25.563559322033896</c:v>
                </c:pt>
                <c:pt idx="24">
                  <c:v>24.541016949152539</c:v>
                </c:pt>
                <c:pt idx="25">
                  <c:v>23.597131681877443</c:v>
                </c:pt>
                <c:pt idx="26">
                  <c:v>22.723163841807906</c:v>
                </c:pt>
                <c:pt idx="27">
                  <c:v>21.911622276029053</c:v>
                </c:pt>
                <c:pt idx="28">
                  <c:v>21.156049094097018</c:v>
                </c:pt>
                <c:pt idx="29">
                  <c:v>20.450847457627116</c:v>
                </c:pt>
                <c:pt idx="30">
                  <c:v>19.791142700929466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89E-4552-B2A4-F7F45CC015B8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585.81200240639998</c:v>
                </c:pt>
                <c:pt idx="1">
                  <c:v>292.90600120319999</c:v>
                </c:pt>
                <c:pt idx="2">
                  <c:v>195.27066746879999</c:v>
                </c:pt>
                <c:pt idx="3">
                  <c:v>146.4530006016</c:v>
                </c:pt>
                <c:pt idx="4">
                  <c:v>117.16240048128</c:v>
                </c:pt>
                <c:pt idx="5">
                  <c:v>97.635333734399993</c:v>
                </c:pt>
                <c:pt idx="6">
                  <c:v>83.687428915200002</c:v>
                </c:pt>
                <c:pt idx="7">
                  <c:v>73.226500300799998</c:v>
                </c:pt>
                <c:pt idx="8">
                  <c:v>65.090222489599995</c:v>
                </c:pt>
                <c:pt idx="9">
                  <c:v>58.581200240640001</c:v>
                </c:pt>
                <c:pt idx="10">
                  <c:v>53.255636582400001</c:v>
                </c:pt>
                <c:pt idx="11">
                  <c:v>48.817666867199996</c:v>
                </c:pt>
                <c:pt idx="12">
                  <c:v>45.062461723569228</c:v>
                </c:pt>
                <c:pt idx="13">
                  <c:v>41.843714457600001</c:v>
                </c:pt>
                <c:pt idx="14">
                  <c:v>39.054133493759998</c:v>
                </c:pt>
                <c:pt idx="15">
                  <c:v>36.613250150399999</c:v>
                </c:pt>
                <c:pt idx="16">
                  <c:v>34.459529553317644</c:v>
                </c:pt>
                <c:pt idx="17">
                  <c:v>32.545111244799998</c:v>
                </c:pt>
                <c:pt idx="18">
                  <c:v>30.832210652968421</c:v>
                </c:pt>
                <c:pt idx="19">
                  <c:v>29.290600120320001</c:v>
                </c:pt>
                <c:pt idx="20">
                  <c:v>27.895809638399999</c:v>
                </c:pt>
                <c:pt idx="21">
                  <c:v>26.627818291200001</c:v>
                </c:pt>
                <c:pt idx="22">
                  <c:v>25.470087061147826</c:v>
                </c:pt>
                <c:pt idx="23">
                  <c:v>24.408833433599998</c:v>
                </c:pt>
                <c:pt idx="24">
                  <c:v>23.432480096256</c:v>
                </c:pt>
                <c:pt idx="25">
                  <c:v>22.531230861784614</c:v>
                </c:pt>
                <c:pt idx="26">
                  <c:v>21.696740829866666</c:v>
                </c:pt>
                <c:pt idx="27">
                  <c:v>20.9218572288</c:v>
                </c:pt>
                <c:pt idx="28">
                  <c:v>20.200413876082759</c:v>
                </c:pt>
                <c:pt idx="29">
                  <c:v>19.527066746879999</c:v>
                </c:pt>
                <c:pt idx="30">
                  <c:v>18.897161367948385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89E-4552-B2A4-F7F45CC015B8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70.841873203199995</c:v>
                </c:pt>
                <c:pt idx="1">
                  <c:v>35.420936601599998</c:v>
                </c:pt>
                <c:pt idx="2">
                  <c:v>23.6139577344</c:v>
                </c:pt>
                <c:pt idx="3">
                  <c:v>17.710468300799999</c:v>
                </c:pt>
                <c:pt idx="4">
                  <c:v>14.16837464064</c:v>
                </c:pt>
                <c:pt idx="5">
                  <c:v>11.8069788672</c:v>
                </c:pt>
                <c:pt idx="6">
                  <c:v>10.120267600457142</c:v>
                </c:pt>
                <c:pt idx="7">
                  <c:v>8.8552341503999994</c:v>
                </c:pt>
                <c:pt idx="8">
                  <c:v>7.8713192447999996</c:v>
                </c:pt>
                <c:pt idx="9">
                  <c:v>7.0841873203199999</c:v>
                </c:pt>
                <c:pt idx="10">
                  <c:v>6.4401702911999994</c:v>
                </c:pt>
                <c:pt idx="11">
                  <c:v>5.9034894335999999</c:v>
                </c:pt>
                <c:pt idx="12">
                  <c:v>5.4493748617846149</c:v>
                </c:pt>
                <c:pt idx="13">
                  <c:v>5.060133800228571</c:v>
                </c:pt>
                <c:pt idx="14">
                  <c:v>4.7227915468799999</c:v>
                </c:pt>
                <c:pt idx="15">
                  <c:v>4.4276170751999997</c:v>
                </c:pt>
                <c:pt idx="16">
                  <c:v>4.1671690119529412</c:v>
                </c:pt>
                <c:pt idx="17">
                  <c:v>3.9356596223999998</c:v>
                </c:pt>
                <c:pt idx="18">
                  <c:v>3.7285196422736839</c:v>
                </c:pt>
                <c:pt idx="19">
                  <c:v>3.5420936601599999</c:v>
                </c:pt>
                <c:pt idx="20">
                  <c:v>3.373422533485714</c:v>
                </c:pt>
                <c:pt idx="21">
                  <c:v>3.2200851455999997</c:v>
                </c:pt>
                <c:pt idx="22">
                  <c:v>3.0800814436173911</c:v>
                </c:pt>
                <c:pt idx="23">
                  <c:v>2.9517447167999999</c:v>
                </c:pt>
                <c:pt idx="24">
                  <c:v>2.8336749281279996</c:v>
                </c:pt>
                <c:pt idx="25">
                  <c:v>2.7246874308923075</c:v>
                </c:pt>
                <c:pt idx="26">
                  <c:v>2.6237730816</c:v>
                </c:pt>
                <c:pt idx="27">
                  <c:v>2.5300669001142855</c:v>
                </c:pt>
                <c:pt idx="28">
                  <c:v>2.442823213903448</c:v>
                </c:pt>
                <c:pt idx="29">
                  <c:v>2.36139577344</c:v>
                </c:pt>
                <c:pt idx="30">
                  <c:v>2.2852217162322579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89E-4552-B2A4-F7F45CC015B8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172.07578460160002</c:v>
                </c:pt>
                <c:pt idx="1">
                  <c:v>86.03789230080001</c:v>
                </c:pt>
                <c:pt idx="2">
                  <c:v>57.358594867200004</c:v>
                </c:pt>
                <c:pt idx="3">
                  <c:v>43.018946150400005</c:v>
                </c:pt>
                <c:pt idx="4">
                  <c:v>34.415156920320001</c:v>
                </c:pt>
                <c:pt idx="5">
                  <c:v>28.679297433600002</c:v>
                </c:pt>
                <c:pt idx="6">
                  <c:v>24.582254943085719</c:v>
                </c:pt>
                <c:pt idx="7">
                  <c:v>21.509473075200003</c:v>
                </c:pt>
                <c:pt idx="8">
                  <c:v>19.119531622400004</c:v>
                </c:pt>
                <c:pt idx="9">
                  <c:v>17.207578460160001</c:v>
                </c:pt>
                <c:pt idx="10">
                  <c:v>15.643253145600001</c:v>
                </c:pt>
                <c:pt idx="11">
                  <c:v>14.339648716800001</c:v>
                </c:pt>
                <c:pt idx="12">
                  <c:v>13.236598815507694</c:v>
                </c:pt>
                <c:pt idx="13">
                  <c:v>12.291127471542859</c:v>
                </c:pt>
                <c:pt idx="14">
                  <c:v>11.471718973440002</c:v>
                </c:pt>
                <c:pt idx="15">
                  <c:v>10.754736537600001</c:v>
                </c:pt>
                <c:pt idx="16">
                  <c:v>10.122104976564707</c:v>
                </c:pt>
                <c:pt idx="17">
                  <c:v>9.5597658112000019</c:v>
                </c:pt>
                <c:pt idx="18">
                  <c:v>9.0566202421894744</c:v>
                </c:pt>
                <c:pt idx="19">
                  <c:v>8.6037892300800003</c:v>
                </c:pt>
                <c:pt idx="20">
                  <c:v>8.1940849810285723</c:v>
                </c:pt>
                <c:pt idx="21">
                  <c:v>7.8216265728000005</c:v>
                </c:pt>
                <c:pt idx="22">
                  <c:v>7.4815558522434795</c:v>
                </c:pt>
                <c:pt idx="23">
                  <c:v>7.1698243584000005</c:v>
                </c:pt>
                <c:pt idx="24">
                  <c:v>6.8830313840640009</c:v>
                </c:pt>
                <c:pt idx="25">
                  <c:v>6.6182994077538471</c:v>
                </c:pt>
                <c:pt idx="26">
                  <c:v>6.373177207466667</c:v>
                </c:pt>
                <c:pt idx="27">
                  <c:v>6.1455637357714297</c:v>
                </c:pt>
                <c:pt idx="28">
                  <c:v>5.9336477448827596</c:v>
                </c:pt>
                <c:pt idx="29">
                  <c:v>5.7358594867200008</c:v>
                </c:pt>
                <c:pt idx="30">
                  <c:v>5.5508317613419358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89E-4552-B2A4-F7F45CC015B8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3290.3151071429957</c:v>
                </c:pt>
                <c:pt idx="1">
                  <c:v>1666.9948926682721</c:v>
                </c:pt>
                <c:pt idx="2">
                  <c:v>1135.5936385530417</c:v>
                </c:pt>
                <c:pt idx="3">
                  <c:v>877.17212452768456</c:v>
                </c:pt>
                <c:pt idx="4">
                  <c:v>727.94250653827646</c:v>
                </c:pt>
                <c:pt idx="5">
                  <c:v>633.30883656684341</c:v>
                </c:pt>
                <c:pt idx="6">
                  <c:v>569.87285117710996</c:v>
                </c:pt>
                <c:pt idx="7">
                  <c:v>525.93541865093903</c:v>
                </c:pt>
                <c:pt idx="8">
                  <c:v>494.99702136714291</c:v>
                </c:pt>
                <c:pt idx="9">
                  <c:v>473.15794875300918</c:v>
                </c:pt>
                <c:pt idx="10">
                  <c:v>457.93656680772096</c:v>
                </c:pt>
                <c:pt idx="11">
                  <c:v>447.67845286406686</c:v>
                </c:pt>
                <c:pt idx="12">
                  <c:v>441.23823738320817</c:v>
                </c:pt>
                <c:pt idx="13">
                  <c:v>437.79779926597433</c:v>
                </c:pt>
                <c:pt idx="14">
                  <c:v>436.75718303964055</c:v>
                </c:pt>
                <c:pt idx="15">
                  <c:v>437.66642209966307</c:v>
                </c:pt>
                <c:pt idx="16">
                  <c:v>440.1814243366847</c:v>
                </c:pt>
                <c:pt idx="17">
                  <c:v>444.03456255453921</c:v>
                </c:pt>
                <c:pt idx="18">
                  <c:v>449.01455212467374</c:v>
                </c:pt>
                <c:pt idx="19">
                  <c:v>454.95236534424652</c:v>
                </c:pt>
                <c:pt idx="20">
                  <c:v>461.71117026333781</c:v>
                </c:pt>
                <c:pt idx="21">
                  <c:v>469.17901346837664</c:v>
                </c:pt>
                <c:pt idx="22">
                  <c:v>477.26341170467447</c:v>
                </c:pt>
                <c:pt idx="23">
                  <c:v>485.88729559332376</c:v>
                </c:pt>
                <c:pt idx="24">
                  <c:v>494.98592685604245</c:v>
                </c:pt>
                <c:pt idx="25">
                  <c:v>504.50452694966856</c:v>
                </c:pt>
                <c:pt idx="26">
                  <c:v>514.39643267076815</c:v>
                </c:pt>
                <c:pt idx="27">
                  <c:v>524.62164698782601</c:v>
                </c:pt>
                <c:pt idx="28">
                  <c:v>535.14568970126015</c:v>
                </c:pt>
                <c:pt idx="29">
                  <c:v>545.93867797143321</c:v>
                </c:pt>
                <c:pt idx="30">
                  <c:v>556.9745848089832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89E-4552-B2A4-F7F45CC01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C5-4517-928C-2A50F0F8A7B2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2.3992660645161288</c:v>
                </c:pt>
                <c:pt idx="1">
                  <c:v>4.7985321290322576</c:v>
                </c:pt>
                <c:pt idx="2">
                  <c:v>7.1977981935483868</c:v>
                </c:pt>
                <c:pt idx="3">
                  <c:v>9.5970642580645151</c:v>
                </c:pt>
                <c:pt idx="4">
                  <c:v>11.996330322580643</c:v>
                </c:pt>
                <c:pt idx="5">
                  <c:v>14.395596387096774</c:v>
                </c:pt>
                <c:pt idx="6">
                  <c:v>16.7948624516129</c:v>
                </c:pt>
                <c:pt idx="7">
                  <c:v>19.19412851612903</c:v>
                </c:pt>
                <c:pt idx="8">
                  <c:v>21.59339458064516</c:v>
                </c:pt>
                <c:pt idx="9">
                  <c:v>23.992660645161287</c:v>
                </c:pt>
                <c:pt idx="10">
                  <c:v>26.391926709677417</c:v>
                </c:pt>
                <c:pt idx="11">
                  <c:v>28.791192774193547</c:v>
                </c:pt>
                <c:pt idx="12">
                  <c:v>31.190458838709674</c:v>
                </c:pt>
                <c:pt idx="13">
                  <c:v>33.5897249032258</c:v>
                </c:pt>
                <c:pt idx="14">
                  <c:v>35.988990967741934</c:v>
                </c:pt>
                <c:pt idx="15">
                  <c:v>38.388257032258061</c:v>
                </c:pt>
                <c:pt idx="16">
                  <c:v>40.787523096774187</c:v>
                </c:pt>
                <c:pt idx="17">
                  <c:v>43.186789161290321</c:v>
                </c:pt>
                <c:pt idx="18">
                  <c:v>45.586055225806447</c:v>
                </c:pt>
                <c:pt idx="19">
                  <c:v>47.985321290322574</c:v>
                </c:pt>
                <c:pt idx="20">
                  <c:v>50.384587354838708</c:v>
                </c:pt>
                <c:pt idx="21">
                  <c:v>52.783853419354834</c:v>
                </c:pt>
                <c:pt idx="22">
                  <c:v>55.183119483870961</c:v>
                </c:pt>
                <c:pt idx="23">
                  <c:v>57.582385548387094</c:v>
                </c:pt>
                <c:pt idx="24">
                  <c:v>59.981651612903221</c:v>
                </c:pt>
                <c:pt idx="25">
                  <c:v>62.380917677419347</c:v>
                </c:pt>
                <c:pt idx="26">
                  <c:v>64.780183741935474</c:v>
                </c:pt>
                <c:pt idx="27">
                  <c:v>67.179449806451601</c:v>
                </c:pt>
                <c:pt idx="28">
                  <c:v>69.578715870967741</c:v>
                </c:pt>
                <c:pt idx="29">
                  <c:v>71.977981935483868</c:v>
                </c:pt>
                <c:pt idx="30">
                  <c:v>74.377247999999994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C5-4517-928C-2A50F0F8A7B2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4.7449599999999998</c:v>
                </c:pt>
                <c:pt idx="1">
                  <c:v>9.4899199999999997</c:v>
                </c:pt>
                <c:pt idx="2">
                  <c:v>14.23488</c:v>
                </c:pt>
                <c:pt idx="3">
                  <c:v>18.979839999999999</c:v>
                </c:pt>
                <c:pt idx="4">
                  <c:v>23.724799999999998</c:v>
                </c:pt>
                <c:pt idx="5">
                  <c:v>28.469760000000001</c:v>
                </c:pt>
                <c:pt idx="6">
                  <c:v>33.21472</c:v>
                </c:pt>
                <c:pt idx="7">
                  <c:v>37.959679999999999</c:v>
                </c:pt>
                <c:pt idx="8">
                  <c:v>42.704639999999998</c:v>
                </c:pt>
                <c:pt idx="9">
                  <c:v>47.449599999999997</c:v>
                </c:pt>
                <c:pt idx="10">
                  <c:v>52.194559999999996</c:v>
                </c:pt>
                <c:pt idx="11">
                  <c:v>56.939520000000002</c:v>
                </c:pt>
                <c:pt idx="12">
                  <c:v>61.684480000000001</c:v>
                </c:pt>
                <c:pt idx="13">
                  <c:v>66.42944</c:v>
                </c:pt>
                <c:pt idx="14">
                  <c:v>71.174399999999991</c:v>
                </c:pt>
                <c:pt idx="15">
                  <c:v>75.919359999999998</c:v>
                </c:pt>
                <c:pt idx="16">
                  <c:v>80.664320000000004</c:v>
                </c:pt>
                <c:pt idx="17">
                  <c:v>85.409279999999995</c:v>
                </c:pt>
                <c:pt idx="18">
                  <c:v>90.154240000000001</c:v>
                </c:pt>
                <c:pt idx="19">
                  <c:v>94.899199999999993</c:v>
                </c:pt>
                <c:pt idx="20">
                  <c:v>99.644159999999999</c:v>
                </c:pt>
                <c:pt idx="21">
                  <c:v>104.38911999999999</c:v>
                </c:pt>
                <c:pt idx="22">
                  <c:v>109.13408</c:v>
                </c:pt>
                <c:pt idx="23">
                  <c:v>113.87904</c:v>
                </c:pt>
                <c:pt idx="24">
                  <c:v>118.624</c:v>
                </c:pt>
                <c:pt idx="25">
                  <c:v>123.36896</c:v>
                </c:pt>
                <c:pt idx="26">
                  <c:v>128.11392000000001</c:v>
                </c:pt>
                <c:pt idx="27">
                  <c:v>132.85888</c:v>
                </c:pt>
                <c:pt idx="28">
                  <c:v>137.60383999999999</c:v>
                </c:pt>
                <c:pt idx="29">
                  <c:v>142.34879999999998</c:v>
                </c:pt>
                <c:pt idx="30">
                  <c:v>147.09376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C5-4517-928C-2A50F0F8A7B2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7.4140000000000006</c:v>
                </c:pt>
                <c:pt idx="1">
                  <c:v>14.828000000000001</c:v>
                </c:pt>
                <c:pt idx="2">
                  <c:v>22.242000000000001</c:v>
                </c:pt>
                <c:pt idx="3">
                  <c:v>29.656000000000002</c:v>
                </c:pt>
                <c:pt idx="4">
                  <c:v>37.07</c:v>
                </c:pt>
                <c:pt idx="5">
                  <c:v>44.484000000000002</c:v>
                </c:pt>
                <c:pt idx="6">
                  <c:v>51.898000000000003</c:v>
                </c:pt>
                <c:pt idx="7">
                  <c:v>59.312000000000005</c:v>
                </c:pt>
                <c:pt idx="8">
                  <c:v>66.725999999999999</c:v>
                </c:pt>
                <c:pt idx="9">
                  <c:v>74.14</c:v>
                </c:pt>
                <c:pt idx="10">
                  <c:v>81.554000000000002</c:v>
                </c:pt>
                <c:pt idx="11">
                  <c:v>88.968000000000004</c:v>
                </c:pt>
                <c:pt idx="12">
                  <c:v>96.382000000000005</c:v>
                </c:pt>
                <c:pt idx="13">
                  <c:v>103.79600000000001</c:v>
                </c:pt>
                <c:pt idx="14">
                  <c:v>111.21000000000001</c:v>
                </c:pt>
                <c:pt idx="15">
                  <c:v>118.62400000000001</c:v>
                </c:pt>
                <c:pt idx="16">
                  <c:v>126.03800000000001</c:v>
                </c:pt>
                <c:pt idx="17">
                  <c:v>133.452</c:v>
                </c:pt>
                <c:pt idx="18">
                  <c:v>140.86600000000001</c:v>
                </c:pt>
                <c:pt idx="19">
                  <c:v>148.28</c:v>
                </c:pt>
                <c:pt idx="20">
                  <c:v>155.69400000000002</c:v>
                </c:pt>
                <c:pt idx="21">
                  <c:v>163.108</c:v>
                </c:pt>
                <c:pt idx="22">
                  <c:v>170.52200000000002</c:v>
                </c:pt>
                <c:pt idx="23">
                  <c:v>177.93600000000001</c:v>
                </c:pt>
                <c:pt idx="24">
                  <c:v>185.35000000000002</c:v>
                </c:pt>
                <c:pt idx="25">
                  <c:v>192.76400000000001</c:v>
                </c:pt>
                <c:pt idx="26">
                  <c:v>200.17800000000003</c:v>
                </c:pt>
                <c:pt idx="27">
                  <c:v>207.59200000000001</c:v>
                </c:pt>
                <c:pt idx="28">
                  <c:v>215.00600000000003</c:v>
                </c:pt>
                <c:pt idx="29">
                  <c:v>222.42000000000002</c:v>
                </c:pt>
                <c:pt idx="30">
                  <c:v>229.83400000000003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C5-4517-928C-2A50F0F8A7B2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1802.1521699310345</c:v>
                </c:pt>
                <c:pt idx="1">
                  <c:v>901.07608496551723</c:v>
                </c:pt>
                <c:pt idx="2">
                  <c:v>600.71738997701152</c:v>
                </c:pt>
                <c:pt idx="3">
                  <c:v>450.53804248275861</c:v>
                </c:pt>
                <c:pt idx="4">
                  <c:v>360.43043398620688</c:v>
                </c:pt>
                <c:pt idx="5">
                  <c:v>300.35869498850576</c:v>
                </c:pt>
                <c:pt idx="6">
                  <c:v>257.45030999014779</c:v>
                </c:pt>
                <c:pt idx="7">
                  <c:v>225.26902124137931</c:v>
                </c:pt>
                <c:pt idx="8">
                  <c:v>200.23912999233715</c:v>
                </c:pt>
                <c:pt idx="9">
                  <c:v>180.21521699310344</c:v>
                </c:pt>
                <c:pt idx="10">
                  <c:v>163.83201544827585</c:v>
                </c:pt>
                <c:pt idx="11">
                  <c:v>150.17934749425288</c:v>
                </c:pt>
                <c:pt idx="12">
                  <c:v>138.62708999469496</c:v>
                </c:pt>
                <c:pt idx="13">
                  <c:v>128.72515499507389</c:v>
                </c:pt>
                <c:pt idx="14">
                  <c:v>120.14347799540229</c:v>
                </c:pt>
                <c:pt idx="15">
                  <c:v>112.63451062068965</c:v>
                </c:pt>
                <c:pt idx="16">
                  <c:v>106.00895117241379</c:v>
                </c:pt>
                <c:pt idx="17">
                  <c:v>100.11956499616858</c:v>
                </c:pt>
                <c:pt idx="18">
                  <c:v>94.850114206896549</c:v>
                </c:pt>
                <c:pt idx="19">
                  <c:v>90.10760849655172</c:v>
                </c:pt>
                <c:pt idx="20">
                  <c:v>85.816769996715919</c:v>
                </c:pt>
                <c:pt idx="21">
                  <c:v>81.916007724137927</c:v>
                </c:pt>
                <c:pt idx="22">
                  <c:v>78.354442170914538</c:v>
                </c:pt>
                <c:pt idx="23">
                  <c:v>75.08967374712644</c:v>
                </c:pt>
                <c:pt idx="24">
                  <c:v>72.086086797241379</c:v>
                </c:pt>
                <c:pt idx="25">
                  <c:v>69.313544997347478</c:v>
                </c:pt>
                <c:pt idx="26">
                  <c:v>66.74637666411239</c:v>
                </c:pt>
                <c:pt idx="27">
                  <c:v>64.362577497536947</c:v>
                </c:pt>
                <c:pt idx="28">
                  <c:v>62.143178273483947</c:v>
                </c:pt>
                <c:pt idx="29">
                  <c:v>60.071738997701146</c:v>
                </c:pt>
                <c:pt idx="30">
                  <c:v>58.13394096551724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C5-4517-928C-2A50F0F8A7B2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5.7916799999999995</c:v>
                </c:pt>
                <c:pt idx="1">
                  <c:v>2.8958399999999997</c:v>
                </c:pt>
                <c:pt idx="2">
                  <c:v>1.9305599999999998</c:v>
                </c:pt>
                <c:pt idx="3">
                  <c:v>1.4479199999999999</c:v>
                </c:pt>
                <c:pt idx="4">
                  <c:v>1.1583359999999998</c:v>
                </c:pt>
                <c:pt idx="5">
                  <c:v>0.96527999999999992</c:v>
                </c:pt>
                <c:pt idx="6">
                  <c:v>0.82738285714285709</c:v>
                </c:pt>
                <c:pt idx="7">
                  <c:v>0.72395999999999994</c:v>
                </c:pt>
                <c:pt idx="8">
                  <c:v>0.64351999999999998</c:v>
                </c:pt>
                <c:pt idx="9">
                  <c:v>0.57916799999999991</c:v>
                </c:pt>
                <c:pt idx="10">
                  <c:v>0.52651636363636356</c:v>
                </c:pt>
                <c:pt idx="11">
                  <c:v>0.48263999999999996</c:v>
                </c:pt>
                <c:pt idx="12">
                  <c:v>0.44551384615384609</c:v>
                </c:pt>
                <c:pt idx="13">
                  <c:v>0.41369142857142854</c:v>
                </c:pt>
                <c:pt idx="14">
                  <c:v>0.38611199999999996</c:v>
                </c:pt>
                <c:pt idx="15">
                  <c:v>0.36197999999999997</c:v>
                </c:pt>
                <c:pt idx="16">
                  <c:v>0.3406870588235294</c:v>
                </c:pt>
                <c:pt idx="17">
                  <c:v>0.32175999999999999</c:v>
                </c:pt>
                <c:pt idx="18">
                  <c:v>0.30482526315789471</c:v>
                </c:pt>
                <c:pt idx="19">
                  <c:v>0.28958399999999995</c:v>
                </c:pt>
                <c:pt idx="20">
                  <c:v>0.27579428571428571</c:v>
                </c:pt>
                <c:pt idx="21">
                  <c:v>0.26325818181818178</c:v>
                </c:pt>
                <c:pt idx="22">
                  <c:v>0.25181217391304345</c:v>
                </c:pt>
                <c:pt idx="23">
                  <c:v>0.24131999999999998</c:v>
                </c:pt>
                <c:pt idx="24">
                  <c:v>0.23166719999999999</c:v>
                </c:pt>
                <c:pt idx="25">
                  <c:v>0.22275692307692305</c:v>
                </c:pt>
                <c:pt idx="26">
                  <c:v>0.21450666666666665</c:v>
                </c:pt>
                <c:pt idx="27">
                  <c:v>0.20684571428571427</c:v>
                </c:pt>
                <c:pt idx="28">
                  <c:v>0.19971310344827584</c:v>
                </c:pt>
                <c:pt idx="29">
                  <c:v>0.19305599999999998</c:v>
                </c:pt>
                <c:pt idx="30">
                  <c:v>0.18682838709677418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C5-4517-928C-2A50F0F8A7B2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25.557947207431745</c:v>
                </c:pt>
                <c:pt idx="1">
                  <c:v>12.778973603715873</c:v>
                </c:pt>
                <c:pt idx="2">
                  <c:v>8.5193157358105811</c:v>
                </c:pt>
                <c:pt idx="3">
                  <c:v>6.3894868018579363</c:v>
                </c:pt>
                <c:pt idx="4">
                  <c:v>5.1115894414863492</c:v>
                </c:pt>
                <c:pt idx="5">
                  <c:v>4.2596578679052906</c:v>
                </c:pt>
                <c:pt idx="6">
                  <c:v>3.6511353153473922</c:v>
                </c:pt>
                <c:pt idx="7">
                  <c:v>3.1947434009289681</c:v>
                </c:pt>
                <c:pt idx="8">
                  <c:v>2.8397719119368605</c:v>
                </c:pt>
                <c:pt idx="9">
                  <c:v>2.5557947207431746</c:v>
                </c:pt>
                <c:pt idx="10">
                  <c:v>2.3234497461301586</c:v>
                </c:pt>
                <c:pt idx="11">
                  <c:v>2.1298289339526453</c:v>
                </c:pt>
                <c:pt idx="12">
                  <c:v>1.9659959390332111</c:v>
                </c:pt>
                <c:pt idx="13">
                  <c:v>1.8255676576736961</c:v>
                </c:pt>
                <c:pt idx="14">
                  <c:v>1.7038631471621164</c:v>
                </c:pt>
                <c:pt idx="15">
                  <c:v>1.5973717004644841</c:v>
                </c:pt>
                <c:pt idx="16">
                  <c:v>1.5034086592606908</c:v>
                </c:pt>
                <c:pt idx="17">
                  <c:v>1.4198859559684303</c:v>
                </c:pt>
                <c:pt idx="18">
                  <c:v>1.3451551161806181</c:v>
                </c:pt>
                <c:pt idx="19">
                  <c:v>1.2778973603715873</c:v>
                </c:pt>
                <c:pt idx="20">
                  <c:v>1.2170451051157973</c:v>
                </c:pt>
                <c:pt idx="21">
                  <c:v>1.1617248730650793</c:v>
                </c:pt>
                <c:pt idx="22">
                  <c:v>1.1112150959752933</c:v>
                </c:pt>
                <c:pt idx="23">
                  <c:v>1.0649144669763226</c:v>
                </c:pt>
                <c:pt idx="24">
                  <c:v>1.0223178882972699</c:v>
                </c:pt>
                <c:pt idx="25">
                  <c:v>0.98299796951660556</c:v>
                </c:pt>
                <c:pt idx="26">
                  <c:v>0.94659063731228688</c:v>
                </c:pt>
                <c:pt idx="27">
                  <c:v>0.91278382883684805</c:v>
                </c:pt>
                <c:pt idx="28">
                  <c:v>0.88130852439419816</c:v>
                </c:pt>
                <c:pt idx="29">
                  <c:v>0.8519315735810582</c:v>
                </c:pt>
                <c:pt idx="30">
                  <c:v>0.82444990991715306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8C5-4517-928C-2A50F0F8A7B2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613.52542372881351</c:v>
                </c:pt>
                <c:pt idx="1">
                  <c:v>306.76271186440675</c:v>
                </c:pt>
                <c:pt idx="2">
                  <c:v>204.50847457627117</c:v>
                </c:pt>
                <c:pt idx="3">
                  <c:v>153.38135593220338</c:v>
                </c:pt>
                <c:pt idx="4">
                  <c:v>122.7050847457627</c:v>
                </c:pt>
                <c:pt idx="5">
                  <c:v>102.25423728813558</c:v>
                </c:pt>
                <c:pt idx="6">
                  <c:v>87.646489104116213</c:v>
                </c:pt>
                <c:pt idx="7">
                  <c:v>76.690677966101688</c:v>
                </c:pt>
                <c:pt idx="8">
                  <c:v>68.169491525423723</c:v>
                </c:pt>
                <c:pt idx="9">
                  <c:v>61.352542372881352</c:v>
                </c:pt>
                <c:pt idx="10">
                  <c:v>55.775038520801225</c:v>
                </c:pt>
                <c:pt idx="11">
                  <c:v>51.127118644067792</c:v>
                </c:pt>
                <c:pt idx="12">
                  <c:v>47.194263363754885</c:v>
                </c:pt>
                <c:pt idx="13">
                  <c:v>43.823244552058107</c:v>
                </c:pt>
                <c:pt idx="14">
                  <c:v>40.901694915254232</c:v>
                </c:pt>
                <c:pt idx="15">
                  <c:v>38.345338983050844</c:v>
                </c:pt>
                <c:pt idx="16">
                  <c:v>36.089730807577268</c:v>
                </c:pt>
                <c:pt idx="17">
                  <c:v>34.084745762711862</c:v>
                </c:pt>
                <c:pt idx="18">
                  <c:v>32.290811775200709</c:v>
                </c:pt>
                <c:pt idx="19">
                  <c:v>30.676271186440676</c:v>
                </c:pt>
                <c:pt idx="20">
                  <c:v>29.215496368038739</c:v>
                </c:pt>
                <c:pt idx="21">
                  <c:v>27.887519260400612</c:v>
                </c:pt>
                <c:pt idx="22">
                  <c:v>26.67501842299189</c:v>
                </c:pt>
                <c:pt idx="23">
                  <c:v>25.563559322033896</c:v>
                </c:pt>
                <c:pt idx="24">
                  <c:v>24.541016949152539</c:v>
                </c:pt>
                <c:pt idx="25">
                  <c:v>23.597131681877443</c:v>
                </c:pt>
                <c:pt idx="26">
                  <c:v>22.723163841807906</c:v>
                </c:pt>
                <c:pt idx="27">
                  <c:v>21.911622276029053</c:v>
                </c:pt>
                <c:pt idx="28">
                  <c:v>21.156049094097018</c:v>
                </c:pt>
                <c:pt idx="29">
                  <c:v>20.450847457627116</c:v>
                </c:pt>
                <c:pt idx="30">
                  <c:v>19.791142700929466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8C5-4517-928C-2A50F0F8A7B2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585.81200240639998</c:v>
                </c:pt>
                <c:pt idx="1">
                  <c:v>292.90600120319999</c:v>
                </c:pt>
                <c:pt idx="2">
                  <c:v>195.27066746879999</c:v>
                </c:pt>
                <c:pt idx="3">
                  <c:v>146.4530006016</c:v>
                </c:pt>
                <c:pt idx="4">
                  <c:v>117.16240048128</c:v>
                </c:pt>
                <c:pt idx="5">
                  <c:v>97.635333734399993</c:v>
                </c:pt>
                <c:pt idx="6">
                  <c:v>83.687428915200002</c:v>
                </c:pt>
                <c:pt idx="7">
                  <c:v>73.226500300799998</c:v>
                </c:pt>
                <c:pt idx="8">
                  <c:v>65.090222489599995</c:v>
                </c:pt>
                <c:pt idx="9">
                  <c:v>58.581200240640001</c:v>
                </c:pt>
                <c:pt idx="10">
                  <c:v>53.255636582400001</c:v>
                </c:pt>
                <c:pt idx="11">
                  <c:v>48.817666867199996</c:v>
                </c:pt>
                <c:pt idx="12">
                  <c:v>45.062461723569228</c:v>
                </c:pt>
                <c:pt idx="13">
                  <c:v>41.843714457600001</c:v>
                </c:pt>
                <c:pt idx="14">
                  <c:v>39.054133493759998</c:v>
                </c:pt>
                <c:pt idx="15">
                  <c:v>36.613250150399999</c:v>
                </c:pt>
                <c:pt idx="16">
                  <c:v>34.459529553317644</c:v>
                </c:pt>
                <c:pt idx="17">
                  <c:v>32.545111244799998</c:v>
                </c:pt>
                <c:pt idx="18">
                  <c:v>30.832210652968421</c:v>
                </c:pt>
                <c:pt idx="19">
                  <c:v>29.290600120320001</c:v>
                </c:pt>
                <c:pt idx="20">
                  <c:v>27.895809638399999</c:v>
                </c:pt>
                <c:pt idx="21">
                  <c:v>26.627818291200001</c:v>
                </c:pt>
                <c:pt idx="22">
                  <c:v>25.470087061147826</c:v>
                </c:pt>
                <c:pt idx="23">
                  <c:v>24.408833433599998</c:v>
                </c:pt>
                <c:pt idx="24">
                  <c:v>23.432480096256</c:v>
                </c:pt>
                <c:pt idx="25">
                  <c:v>22.531230861784614</c:v>
                </c:pt>
                <c:pt idx="26">
                  <c:v>21.696740829866666</c:v>
                </c:pt>
                <c:pt idx="27">
                  <c:v>20.9218572288</c:v>
                </c:pt>
                <c:pt idx="28">
                  <c:v>20.200413876082759</c:v>
                </c:pt>
                <c:pt idx="29">
                  <c:v>19.527066746879999</c:v>
                </c:pt>
                <c:pt idx="30">
                  <c:v>18.897161367948385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8C5-4517-928C-2A50F0F8A7B2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70.841873203199995</c:v>
                </c:pt>
                <c:pt idx="1">
                  <c:v>35.420936601599998</c:v>
                </c:pt>
                <c:pt idx="2">
                  <c:v>23.6139577344</c:v>
                </c:pt>
                <c:pt idx="3">
                  <c:v>17.710468300799999</c:v>
                </c:pt>
                <c:pt idx="4">
                  <c:v>14.16837464064</c:v>
                </c:pt>
                <c:pt idx="5">
                  <c:v>11.8069788672</c:v>
                </c:pt>
                <c:pt idx="6">
                  <c:v>10.120267600457142</c:v>
                </c:pt>
                <c:pt idx="7">
                  <c:v>8.8552341503999994</c:v>
                </c:pt>
                <c:pt idx="8">
                  <c:v>7.8713192447999996</c:v>
                </c:pt>
                <c:pt idx="9">
                  <c:v>7.0841873203199999</c:v>
                </c:pt>
                <c:pt idx="10">
                  <c:v>6.4401702911999994</c:v>
                </c:pt>
                <c:pt idx="11">
                  <c:v>5.9034894335999999</c:v>
                </c:pt>
                <c:pt idx="12">
                  <c:v>5.4493748617846149</c:v>
                </c:pt>
                <c:pt idx="13">
                  <c:v>5.060133800228571</c:v>
                </c:pt>
                <c:pt idx="14">
                  <c:v>4.7227915468799999</c:v>
                </c:pt>
                <c:pt idx="15">
                  <c:v>4.4276170751999997</c:v>
                </c:pt>
                <c:pt idx="16">
                  <c:v>4.1671690119529412</c:v>
                </c:pt>
                <c:pt idx="17">
                  <c:v>3.9356596223999998</c:v>
                </c:pt>
                <c:pt idx="18">
                  <c:v>3.7285196422736839</c:v>
                </c:pt>
                <c:pt idx="19">
                  <c:v>3.5420936601599999</c:v>
                </c:pt>
                <c:pt idx="20">
                  <c:v>3.373422533485714</c:v>
                </c:pt>
                <c:pt idx="21">
                  <c:v>3.2200851455999997</c:v>
                </c:pt>
                <c:pt idx="22">
                  <c:v>3.0800814436173911</c:v>
                </c:pt>
                <c:pt idx="23">
                  <c:v>2.9517447167999999</c:v>
                </c:pt>
                <c:pt idx="24">
                  <c:v>2.8336749281279996</c:v>
                </c:pt>
                <c:pt idx="25">
                  <c:v>2.7246874308923075</c:v>
                </c:pt>
                <c:pt idx="26">
                  <c:v>2.6237730816</c:v>
                </c:pt>
                <c:pt idx="27">
                  <c:v>2.5300669001142855</c:v>
                </c:pt>
                <c:pt idx="28">
                  <c:v>2.442823213903448</c:v>
                </c:pt>
                <c:pt idx="29">
                  <c:v>2.36139577344</c:v>
                </c:pt>
                <c:pt idx="30">
                  <c:v>2.2852217162322579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8C5-4517-928C-2A50F0F8A7B2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172.07578460160002</c:v>
                </c:pt>
                <c:pt idx="1">
                  <c:v>86.03789230080001</c:v>
                </c:pt>
                <c:pt idx="2">
                  <c:v>57.358594867200004</c:v>
                </c:pt>
                <c:pt idx="3">
                  <c:v>43.018946150400005</c:v>
                </c:pt>
                <c:pt idx="4">
                  <c:v>34.415156920320001</c:v>
                </c:pt>
                <c:pt idx="5">
                  <c:v>28.679297433600002</c:v>
                </c:pt>
                <c:pt idx="6">
                  <c:v>24.582254943085719</c:v>
                </c:pt>
                <c:pt idx="7">
                  <c:v>21.509473075200003</c:v>
                </c:pt>
                <c:pt idx="8">
                  <c:v>19.119531622400004</c:v>
                </c:pt>
                <c:pt idx="9">
                  <c:v>17.207578460160001</c:v>
                </c:pt>
                <c:pt idx="10">
                  <c:v>15.643253145600001</c:v>
                </c:pt>
                <c:pt idx="11">
                  <c:v>14.339648716800001</c:v>
                </c:pt>
                <c:pt idx="12">
                  <c:v>13.236598815507694</c:v>
                </c:pt>
                <c:pt idx="13">
                  <c:v>12.291127471542859</c:v>
                </c:pt>
                <c:pt idx="14">
                  <c:v>11.471718973440002</c:v>
                </c:pt>
                <c:pt idx="15">
                  <c:v>10.754736537600001</c:v>
                </c:pt>
                <c:pt idx="16">
                  <c:v>10.122104976564707</c:v>
                </c:pt>
                <c:pt idx="17">
                  <c:v>9.5597658112000019</c:v>
                </c:pt>
                <c:pt idx="18">
                  <c:v>9.0566202421894744</c:v>
                </c:pt>
                <c:pt idx="19">
                  <c:v>8.6037892300800003</c:v>
                </c:pt>
                <c:pt idx="20">
                  <c:v>8.1940849810285723</c:v>
                </c:pt>
                <c:pt idx="21">
                  <c:v>7.8216265728000005</c:v>
                </c:pt>
                <c:pt idx="22">
                  <c:v>7.4815558522434795</c:v>
                </c:pt>
                <c:pt idx="23">
                  <c:v>7.1698243584000005</c:v>
                </c:pt>
                <c:pt idx="24">
                  <c:v>6.8830313840640009</c:v>
                </c:pt>
                <c:pt idx="25">
                  <c:v>6.6182994077538471</c:v>
                </c:pt>
                <c:pt idx="26">
                  <c:v>6.373177207466667</c:v>
                </c:pt>
                <c:pt idx="27">
                  <c:v>6.1455637357714297</c:v>
                </c:pt>
                <c:pt idx="28">
                  <c:v>5.9336477448827596</c:v>
                </c:pt>
                <c:pt idx="29">
                  <c:v>5.7358594867200008</c:v>
                </c:pt>
                <c:pt idx="30">
                  <c:v>5.5508317613419358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8C5-4517-928C-2A50F0F8A7B2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3290.3151071429957</c:v>
                </c:pt>
                <c:pt idx="1">
                  <c:v>1666.9948926682721</c:v>
                </c:pt>
                <c:pt idx="2">
                  <c:v>1135.5936385530417</c:v>
                </c:pt>
                <c:pt idx="3">
                  <c:v>877.17212452768456</c:v>
                </c:pt>
                <c:pt idx="4">
                  <c:v>727.94250653827646</c:v>
                </c:pt>
                <c:pt idx="5">
                  <c:v>633.30883656684341</c:v>
                </c:pt>
                <c:pt idx="6">
                  <c:v>569.87285117710996</c:v>
                </c:pt>
                <c:pt idx="7">
                  <c:v>525.93541865093903</c:v>
                </c:pt>
                <c:pt idx="8">
                  <c:v>494.99702136714291</c:v>
                </c:pt>
                <c:pt idx="9">
                  <c:v>473.15794875300918</c:v>
                </c:pt>
                <c:pt idx="10">
                  <c:v>457.93656680772096</c:v>
                </c:pt>
                <c:pt idx="11">
                  <c:v>447.67845286406686</c:v>
                </c:pt>
                <c:pt idx="12">
                  <c:v>441.23823738320817</c:v>
                </c:pt>
                <c:pt idx="13">
                  <c:v>437.79779926597433</c:v>
                </c:pt>
                <c:pt idx="14">
                  <c:v>436.75718303964055</c:v>
                </c:pt>
                <c:pt idx="15">
                  <c:v>437.66642209966307</c:v>
                </c:pt>
                <c:pt idx="16">
                  <c:v>440.1814243366847</c:v>
                </c:pt>
                <c:pt idx="17">
                  <c:v>444.03456255453921</c:v>
                </c:pt>
                <c:pt idx="18">
                  <c:v>449.01455212467374</c:v>
                </c:pt>
                <c:pt idx="19">
                  <c:v>454.95236534424652</c:v>
                </c:pt>
                <c:pt idx="20">
                  <c:v>461.71117026333781</c:v>
                </c:pt>
                <c:pt idx="21">
                  <c:v>469.17901346837664</c:v>
                </c:pt>
                <c:pt idx="22">
                  <c:v>477.26341170467447</c:v>
                </c:pt>
                <c:pt idx="23">
                  <c:v>485.88729559332376</c:v>
                </c:pt>
                <c:pt idx="24">
                  <c:v>494.98592685604245</c:v>
                </c:pt>
                <c:pt idx="25">
                  <c:v>504.50452694966856</c:v>
                </c:pt>
                <c:pt idx="26">
                  <c:v>514.39643267076815</c:v>
                </c:pt>
                <c:pt idx="27">
                  <c:v>524.62164698782601</c:v>
                </c:pt>
                <c:pt idx="28">
                  <c:v>535.14568970126015</c:v>
                </c:pt>
                <c:pt idx="29">
                  <c:v>545.93867797143321</c:v>
                </c:pt>
                <c:pt idx="30">
                  <c:v>556.9745848089832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8C5-4517-928C-2A50F0F8A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1D-4FA5-B5F2-E38E0A898031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2.3992660645161288</c:v>
                </c:pt>
                <c:pt idx="1">
                  <c:v>4.7985321290322576</c:v>
                </c:pt>
                <c:pt idx="2">
                  <c:v>7.1977981935483868</c:v>
                </c:pt>
                <c:pt idx="3">
                  <c:v>9.5970642580645151</c:v>
                </c:pt>
                <c:pt idx="4">
                  <c:v>11.996330322580643</c:v>
                </c:pt>
                <c:pt idx="5">
                  <c:v>14.395596387096774</c:v>
                </c:pt>
                <c:pt idx="6">
                  <c:v>16.7948624516129</c:v>
                </c:pt>
                <c:pt idx="7">
                  <c:v>19.19412851612903</c:v>
                </c:pt>
                <c:pt idx="8">
                  <c:v>21.59339458064516</c:v>
                </c:pt>
                <c:pt idx="9">
                  <c:v>23.992660645161287</c:v>
                </c:pt>
                <c:pt idx="10">
                  <c:v>26.391926709677417</c:v>
                </c:pt>
                <c:pt idx="11">
                  <c:v>28.791192774193547</c:v>
                </c:pt>
                <c:pt idx="12">
                  <c:v>31.190458838709674</c:v>
                </c:pt>
                <c:pt idx="13">
                  <c:v>33.5897249032258</c:v>
                </c:pt>
                <c:pt idx="14">
                  <c:v>35.988990967741934</c:v>
                </c:pt>
                <c:pt idx="15">
                  <c:v>38.388257032258061</c:v>
                </c:pt>
                <c:pt idx="16">
                  <c:v>40.787523096774187</c:v>
                </c:pt>
                <c:pt idx="17">
                  <c:v>43.186789161290321</c:v>
                </c:pt>
                <c:pt idx="18">
                  <c:v>45.586055225806447</c:v>
                </c:pt>
                <c:pt idx="19">
                  <c:v>47.985321290322574</c:v>
                </c:pt>
                <c:pt idx="20">
                  <c:v>50.384587354838708</c:v>
                </c:pt>
                <c:pt idx="21">
                  <c:v>52.783853419354834</c:v>
                </c:pt>
                <c:pt idx="22">
                  <c:v>55.183119483870961</c:v>
                </c:pt>
                <c:pt idx="23">
                  <c:v>57.582385548387094</c:v>
                </c:pt>
                <c:pt idx="24">
                  <c:v>59.981651612903221</c:v>
                </c:pt>
                <c:pt idx="25">
                  <c:v>62.380917677419347</c:v>
                </c:pt>
                <c:pt idx="26">
                  <c:v>64.780183741935474</c:v>
                </c:pt>
                <c:pt idx="27">
                  <c:v>67.179449806451601</c:v>
                </c:pt>
                <c:pt idx="28">
                  <c:v>69.578715870967741</c:v>
                </c:pt>
                <c:pt idx="29">
                  <c:v>71.977981935483868</c:v>
                </c:pt>
                <c:pt idx="30">
                  <c:v>74.377247999999994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1D-4FA5-B5F2-E38E0A898031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4.7449599999999998</c:v>
                </c:pt>
                <c:pt idx="1">
                  <c:v>9.4899199999999997</c:v>
                </c:pt>
                <c:pt idx="2">
                  <c:v>14.23488</c:v>
                </c:pt>
                <c:pt idx="3">
                  <c:v>18.979839999999999</c:v>
                </c:pt>
                <c:pt idx="4">
                  <c:v>23.724799999999998</c:v>
                </c:pt>
                <c:pt idx="5">
                  <c:v>28.469760000000001</c:v>
                </c:pt>
                <c:pt idx="6">
                  <c:v>33.21472</c:v>
                </c:pt>
                <c:pt idx="7">
                  <c:v>37.959679999999999</c:v>
                </c:pt>
                <c:pt idx="8">
                  <c:v>42.704639999999998</c:v>
                </c:pt>
                <c:pt idx="9">
                  <c:v>47.449599999999997</c:v>
                </c:pt>
                <c:pt idx="10">
                  <c:v>52.194559999999996</c:v>
                </c:pt>
                <c:pt idx="11">
                  <c:v>56.939520000000002</c:v>
                </c:pt>
                <c:pt idx="12">
                  <c:v>61.684480000000001</c:v>
                </c:pt>
                <c:pt idx="13">
                  <c:v>66.42944</c:v>
                </c:pt>
                <c:pt idx="14">
                  <c:v>71.174399999999991</c:v>
                </c:pt>
                <c:pt idx="15">
                  <c:v>75.919359999999998</c:v>
                </c:pt>
                <c:pt idx="16">
                  <c:v>80.664320000000004</c:v>
                </c:pt>
                <c:pt idx="17">
                  <c:v>85.409279999999995</c:v>
                </c:pt>
                <c:pt idx="18">
                  <c:v>90.154240000000001</c:v>
                </c:pt>
                <c:pt idx="19">
                  <c:v>94.899199999999993</c:v>
                </c:pt>
                <c:pt idx="20">
                  <c:v>99.644159999999999</c:v>
                </c:pt>
                <c:pt idx="21">
                  <c:v>104.38911999999999</c:v>
                </c:pt>
                <c:pt idx="22">
                  <c:v>109.13408</c:v>
                </c:pt>
                <c:pt idx="23">
                  <c:v>113.87904</c:v>
                </c:pt>
                <c:pt idx="24">
                  <c:v>118.624</c:v>
                </c:pt>
                <c:pt idx="25">
                  <c:v>123.36896</c:v>
                </c:pt>
                <c:pt idx="26">
                  <c:v>128.11392000000001</c:v>
                </c:pt>
                <c:pt idx="27">
                  <c:v>132.85888</c:v>
                </c:pt>
                <c:pt idx="28">
                  <c:v>137.60383999999999</c:v>
                </c:pt>
                <c:pt idx="29">
                  <c:v>142.34879999999998</c:v>
                </c:pt>
                <c:pt idx="30">
                  <c:v>147.09376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1D-4FA5-B5F2-E38E0A898031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7.4140000000000006</c:v>
                </c:pt>
                <c:pt idx="1">
                  <c:v>14.828000000000001</c:v>
                </c:pt>
                <c:pt idx="2">
                  <c:v>22.242000000000001</c:v>
                </c:pt>
                <c:pt idx="3">
                  <c:v>29.656000000000002</c:v>
                </c:pt>
                <c:pt idx="4">
                  <c:v>37.07</c:v>
                </c:pt>
                <c:pt idx="5">
                  <c:v>44.484000000000002</c:v>
                </c:pt>
                <c:pt idx="6">
                  <c:v>51.898000000000003</c:v>
                </c:pt>
                <c:pt idx="7">
                  <c:v>59.312000000000005</c:v>
                </c:pt>
                <c:pt idx="8">
                  <c:v>66.725999999999999</c:v>
                </c:pt>
                <c:pt idx="9">
                  <c:v>74.14</c:v>
                </c:pt>
                <c:pt idx="10">
                  <c:v>81.554000000000002</c:v>
                </c:pt>
                <c:pt idx="11">
                  <c:v>88.968000000000004</c:v>
                </c:pt>
                <c:pt idx="12">
                  <c:v>96.382000000000005</c:v>
                </c:pt>
                <c:pt idx="13">
                  <c:v>103.79600000000001</c:v>
                </c:pt>
                <c:pt idx="14">
                  <c:v>111.21000000000001</c:v>
                </c:pt>
                <c:pt idx="15">
                  <c:v>118.62400000000001</c:v>
                </c:pt>
                <c:pt idx="16">
                  <c:v>126.03800000000001</c:v>
                </c:pt>
                <c:pt idx="17">
                  <c:v>133.452</c:v>
                </c:pt>
                <c:pt idx="18">
                  <c:v>140.86600000000001</c:v>
                </c:pt>
                <c:pt idx="19">
                  <c:v>148.28</c:v>
                </c:pt>
                <c:pt idx="20">
                  <c:v>155.69400000000002</c:v>
                </c:pt>
                <c:pt idx="21">
                  <c:v>163.108</c:v>
                </c:pt>
                <c:pt idx="22">
                  <c:v>170.52200000000002</c:v>
                </c:pt>
                <c:pt idx="23">
                  <c:v>177.93600000000001</c:v>
                </c:pt>
                <c:pt idx="24">
                  <c:v>185.35000000000002</c:v>
                </c:pt>
                <c:pt idx="25">
                  <c:v>192.76400000000001</c:v>
                </c:pt>
                <c:pt idx="26">
                  <c:v>200.17800000000003</c:v>
                </c:pt>
                <c:pt idx="27">
                  <c:v>207.59200000000001</c:v>
                </c:pt>
                <c:pt idx="28">
                  <c:v>215.00600000000003</c:v>
                </c:pt>
                <c:pt idx="29">
                  <c:v>222.42000000000002</c:v>
                </c:pt>
                <c:pt idx="30">
                  <c:v>229.83400000000003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1D-4FA5-B5F2-E38E0A898031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1802.1521699310345</c:v>
                </c:pt>
                <c:pt idx="1">
                  <c:v>901.07608496551723</c:v>
                </c:pt>
                <c:pt idx="2">
                  <c:v>600.71738997701152</c:v>
                </c:pt>
                <c:pt idx="3">
                  <c:v>450.53804248275861</c:v>
                </c:pt>
                <c:pt idx="4">
                  <c:v>360.43043398620688</c:v>
                </c:pt>
                <c:pt idx="5">
                  <c:v>300.35869498850576</c:v>
                </c:pt>
                <c:pt idx="6">
                  <c:v>257.45030999014779</c:v>
                </c:pt>
                <c:pt idx="7">
                  <c:v>225.26902124137931</c:v>
                </c:pt>
                <c:pt idx="8">
                  <c:v>200.23912999233715</c:v>
                </c:pt>
                <c:pt idx="9">
                  <c:v>180.21521699310344</c:v>
                </c:pt>
                <c:pt idx="10">
                  <c:v>163.83201544827585</c:v>
                </c:pt>
                <c:pt idx="11">
                  <c:v>150.17934749425288</c:v>
                </c:pt>
                <c:pt idx="12">
                  <c:v>138.62708999469496</c:v>
                </c:pt>
                <c:pt idx="13">
                  <c:v>128.72515499507389</c:v>
                </c:pt>
                <c:pt idx="14">
                  <c:v>120.14347799540229</c:v>
                </c:pt>
                <c:pt idx="15">
                  <c:v>112.63451062068965</c:v>
                </c:pt>
                <c:pt idx="16">
                  <c:v>106.00895117241379</c:v>
                </c:pt>
                <c:pt idx="17">
                  <c:v>100.11956499616858</c:v>
                </c:pt>
                <c:pt idx="18">
                  <c:v>94.850114206896549</c:v>
                </c:pt>
                <c:pt idx="19">
                  <c:v>90.10760849655172</c:v>
                </c:pt>
                <c:pt idx="20">
                  <c:v>85.816769996715919</c:v>
                </c:pt>
                <c:pt idx="21">
                  <c:v>81.916007724137927</c:v>
                </c:pt>
                <c:pt idx="22">
                  <c:v>78.354442170914538</c:v>
                </c:pt>
                <c:pt idx="23">
                  <c:v>75.08967374712644</c:v>
                </c:pt>
                <c:pt idx="24">
                  <c:v>72.086086797241379</c:v>
                </c:pt>
                <c:pt idx="25">
                  <c:v>69.313544997347478</c:v>
                </c:pt>
                <c:pt idx="26">
                  <c:v>66.74637666411239</c:v>
                </c:pt>
                <c:pt idx="27">
                  <c:v>64.362577497536947</c:v>
                </c:pt>
                <c:pt idx="28">
                  <c:v>62.143178273483947</c:v>
                </c:pt>
                <c:pt idx="29">
                  <c:v>60.071738997701146</c:v>
                </c:pt>
                <c:pt idx="30">
                  <c:v>58.13394096551724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E1D-4FA5-B5F2-E38E0A898031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5.7916799999999995</c:v>
                </c:pt>
                <c:pt idx="1">
                  <c:v>2.8958399999999997</c:v>
                </c:pt>
                <c:pt idx="2">
                  <c:v>1.9305599999999998</c:v>
                </c:pt>
                <c:pt idx="3">
                  <c:v>1.4479199999999999</c:v>
                </c:pt>
                <c:pt idx="4">
                  <c:v>1.1583359999999998</c:v>
                </c:pt>
                <c:pt idx="5">
                  <c:v>0.96527999999999992</c:v>
                </c:pt>
                <c:pt idx="6">
                  <c:v>0.82738285714285709</c:v>
                </c:pt>
                <c:pt idx="7">
                  <c:v>0.72395999999999994</c:v>
                </c:pt>
                <c:pt idx="8">
                  <c:v>0.64351999999999998</c:v>
                </c:pt>
                <c:pt idx="9">
                  <c:v>0.57916799999999991</c:v>
                </c:pt>
                <c:pt idx="10">
                  <c:v>0.52651636363636356</c:v>
                </c:pt>
                <c:pt idx="11">
                  <c:v>0.48263999999999996</c:v>
                </c:pt>
                <c:pt idx="12">
                  <c:v>0.44551384615384609</c:v>
                </c:pt>
                <c:pt idx="13">
                  <c:v>0.41369142857142854</c:v>
                </c:pt>
                <c:pt idx="14">
                  <c:v>0.38611199999999996</c:v>
                </c:pt>
                <c:pt idx="15">
                  <c:v>0.36197999999999997</c:v>
                </c:pt>
                <c:pt idx="16">
                  <c:v>0.3406870588235294</c:v>
                </c:pt>
                <c:pt idx="17">
                  <c:v>0.32175999999999999</c:v>
                </c:pt>
                <c:pt idx="18">
                  <c:v>0.30482526315789471</c:v>
                </c:pt>
                <c:pt idx="19">
                  <c:v>0.28958399999999995</c:v>
                </c:pt>
                <c:pt idx="20">
                  <c:v>0.27579428571428571</c:v>
                </c:pt>
                <c:pt idx="21">
                  <c:v>0.26325818181818178</c:v>
                </c:pt>
                <c:pt idx="22">
                  <c:v>0.25181217391304345</c:v>
                </c:pt>
                <c:pt idx="23">
                  <c:v>0.24131999999999998</c:v>
                </c:pt>
                <c:pt idx="24">
                  <c:v>0.23166719999999999</c:v>
                </c:pt>
                <c:pt idx="25">
                  <c:v>0.22275692307692305</c:v>
                </c:pt>
                <c:pt idx="26">
                  <c:v>0.21450666666666665</c:v>
                </c:pt>
                <c:pt idx="27">
                  <c:v>0.20684571428571427</c:v>
                </c:pt>
                <c:pt idx="28">
                  <c:v>0.19971310344827584</c:v>
                </c:pt>
                <c:pt idx="29">
                  <c:v>0.19305599999999998</c:v>
                </c:pt>
                <c:pt idx="30">
                  <c:v>0.18682838709677418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E1D-4FA5-B5F2-E38E0A898031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25.557947207431745</c:v>
                </c:pt>
                <c:pt idx="1">
                  <c:v>12.778973603715873</c:v>
                </c:pt>
                <c:pt idx="2">
                  <c:v>8.5193157358105811</c:v>
                </c:pt>
                <c:pt idx="3">
                  <c:v>6.3894868018579363</c:v>
                </c:pt>
                <c:pt idx="4">
                  <c:v>5.1115894414863492</c:v>
                </c:pt>
                <c:pt idx="5">
                  <c:v>4.2596578679052906</c:v>
                </c:pt>
                <c:pt idx="6">
                  <c:v>3.6511353153473922</c:v>
                </c:pt>
                <c:pt idx="7">
                  <c:v>3.1947434009289681</c:v>
                </c:pt>
                <c:pt idx="8">
                  <c:v>2.8397719119368605</c:v>
                </c:pt>
                <c:pt idx="9">
                  <c:v>2.5557947207431746</c:v>
                </c:pt>
                <c:pt idx="10">
                  <c:v>2.3234497461301586</c:v>
                </c:pt>
                <c:pt idx="11">
                  <c:v>2.1298289339526453</c:v>
                </c:pt>
                <c:pt idx="12">
                  <c:v>1.9659959390332111</c:v>
                </c:pt>
                <c:pt idx="13">
                  <c:v>1.8255676576736961</c:v>
                </c:pt>
                <c:pt idx="14">
                  <c:v>1.7038631471621164</c:v>
                </c:pt>
                <c:pt idx="15">
                  <c:v>1.5973717004644841</c:v>
                </c:pt>
                <c:pt idx="16">
                  <c:v>1.5034086592606908</c:v>
                </c:pt>
                <c:pt idx="17">
                  <c:v>1.4198859559684303</c:v>
                </c:pt>
                <c:pt idx="18">
                  <c:v>1.3451551161806181</c:v>
                </c:pt>
                <c:pt idx="19">
                  <c:v>1.2778973603715873</c:v>
                </c:pt>
                <c:pt idx="20">
                  <c:v>1.2170451051157973</c:v>
                </c:pt>
                <c:pt idx="21">
                  <c:v>1.1617248730650793</c:v>
                </c:pt>
                <c:pt idx="22">
                  <c:v>1.1112150959752933</c:v>
                </c:pt>
                <c:pt idx="23">
                  <c:v>1.0649144669763226</c:v>
                </c:pt>
                <c:pt idx="24">
                  <c:v>1.0223178882972699</c:v>
                </c:pt>
                <c:pt idx="25">
                  <c:v>0.98299796951660556</c:v>
                </c:pt>
                <c:pt idx="26">
                  <c:v>0.94659063731228688</c:v>
                </c:pt>
                <c:pt idx="27">
                  <c:v>0.91278382883684805</c:v>
                </c:pt>
                <c:pt idx="28">
                  <c:v>0.88130852439419816</c:v>
                </c:pt>
                <c:pt idx="29">
                  <c:v>0.8519315735810582</c:v>
                </c:pt>
                <c:pt idx="30">
                  <c:v>0.82444990991715306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E1D-4FA5-B5F2-E38E0A898031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613.52542372881351</c:v>
                </c:pt>
                <c:pt idx="1">
                  <c:v>306.76271186440675</c:v>
                </c:pt>
                <c:pt idx="2">
                  <c:v>204.50847457627117</c:v>
                </c:pt>
                <c:pt idx="3">
                  <c:v>153.38135593220338</c:v>
                </c:pt>
                <c:pt idx="4">
                  <c:v>122.7050847457627</c:v>
                </c:pt>
                <c:pt idx="5">
                  <c:v>102.25423728813558</c:v>
                </c:pt>
                <c:pt idx="6">
                  <c:v>87.646489104116213</c:v>
                </c:pt>
                <c:pt idx="7">
                  <c:v>76.690677966101688</c:v>
                </c:pt>
                <c:pt idx="8">
                  <c:v>68.169491525423723</c:v>
                </c:pt>
                <c:pt idx="9">
                  <c:v>61.352542372881352</c:v>
                </c:pt>
                <c:pt idx="10">
                  <c:v>55.775038520801225</c:v>
                </c:pt>
                <c:pt idx="11">
                  <c:v>51.127118644067792</c:v>
                </c:pt>
                <c:pt idx="12">
                  <c:v>47.194263363754885</c:v>
                </c:pt>
                <c:pt idx="13">
                  <c:v>43.823244552058107</c:v>
                </c:pt>
                <c:pt idx="14">
                  <c:v>40.901694915254232</c:v>
                </c:pt>
                <c:pt idx="15">
                  <c:v>38.345338983050844</c:v>
                </c:pt>
                <c:pt idx="16">
                  <c:v>36.089730807577268</c:v>
                </c:pt>
                <c:pt idx="17">
                  <c:v>34.084745762711862</c:v>
                </c:pt>
                <c:pt idx="18">
                  <c:v>32.290811775200709</c:v>
                </c:pt>
                <c:pt idx="19">
                  <c:v>30.676271186440676</c:v>
                </c:pt>
                <c:pt idx="20">
                  <c:v>29.215496368038739</c:v>
                </c:pt>
                <c:pt idx="21">
                  <c:v>27.887519260400612</c:v>
                </c:pt>
                <c:pt idx="22">
                  <c:v>26.67501842299189</c:v>
                </c:pt>
                <c:pt idx="23">
                  <c:v>25.563559322033896</c:v>
                </c:pt>
                <c:pt idx="24">
                  <c:v>24.541016949152539</c:v>
                </c:pt>
                <c:pt idx="25">
                  <c:v>23.597131681877443</c:v>
                </c:pt>
                <c:pt idx="26">
                  <c:v>22.723163841807906</c:v>
                </c:pt>
                <c:pt idx="27">
                  <c:v>21.911622276029053</c:v>
                </c:pt>
                <c:pt idx="28">
                  <c:v>21.156049094097018</c:v>
                </c:pt>
                <c:pt idx="29">
                  <c:v>20.450847457627116</c:v>
                </c:pt>
                <c:pt idx="30">
                  <c:v>19.791142700929466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E1D-4FA5-B5F2-E38E0A898031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585.81200240639998</c:v>
                </c:pt>
                <c:pt idx="1">
                  <c:v>292.90600120319999</c:v>
                </c:pt>
                <c:pt idx="2">
                  <c:v>195.27066746879999</c:v>
                </c:pt>
                <c:pt idx="3">
                  <c:v>146.4530006016</c:v>
                </c:pt>
                <c:pt idx="4">
                  <c:v>117.16240048128</c:v>
                </c:pt>
                <c:pt idx="5">
                  <c:v>97.635333734399993</c:v>
                </c:pt>
                <c:pt idx="6">
                  <c:v>83.687428915200002</c:v>
                </c:pt>
                <c:pt idx="7">
                  <c:v>73.226500300799998</c:v>
                </c:pt>
                <c:pt idx="8">
                  <c:v>65.090222489599995</c:v>
                </c:pt>
                <c:pt idx="9">
                  <c:v>58.581200240640001</c:v>
                </c:pt>
                <c:pt idx="10">
                  <c:v>53.255636582400001</c:v>
                </c:pt>
                <c:pt idx="11">
                  <c:v>48.817666867199996</c:v>
                </c:pt>
                <c:pt idx="12">
                  <c:v>45.062461723569228</c:v>
                </c:pt>
                <c:pt idx="13">
                  <c:v>41.843714457600001</c:v>
                </c:pt>
                <c:pt idx="14">
                  <c:v>39.054133493759998</c:v>
                </c:pt>
                <c:pt idx="15">
                  <c:v>36.613250150399999</c:v>
                </c:pt>
                <c:pt idx="16">
                  <c:v>34.459529553317644</c:v>
                </c:pt>
                <c:pt idx="17">
                  <c:v>32.545111244799998</c:v>
                </c:pt>
                <c:pt idx="18">
                  <c:v>30.832210652968421</c:v>
                </c:pt>
                <c:pt idx="19">
                  <c:v>29.290600120320001</c:v>
                </c:pt>
                <c:pt idx="20">
                  <c:v>27.895809638399999</c:v>
                </c:pt>
                <c:pt idx="21">
                  <c:v>26.627818291200001</c:v>
                </c:pt>
                <c:pt idx="22">
                  <c:v>25.470087061147826</c:v>
                </c:pt>
                <c:pt idx="23">
                  <c:v>24.408833433599998</c:v>
                </c:pt>
                <c:pt idx="24">
                  <c:v>23.432480096256</c:v>
                </c:pt>
                <c:pt idx="25">
                  <c:v>22.531230861784614</c:v>
                </c:pt>
                <c:pt idx="26">
                  <c:v>21.696740829866666</c:v>
                </c:pt>
                <c:pt idx="27">
                  <c:v>20.9218572288</c:v>
                </c:pt>
                <c:pt idx="28">
                  <c:v>20.200413876082759</c:v>
                </c:pt>
                <c:pt idx="29">
                  <c:v>19.527066746879999</c:v>
                </c:pt>
                <c:pt idx="30">
                  <c:v>18.897161367948385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E1D-4FA5-B5F2-E38E0A898031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70.841873203199995</c:v>
                </c:pt>
                <c:pt idx="1">
                  <c:v>35.420936601599998</c:v>
                </c:pt>
                <c:pt idx="2">
                  <c:v>23.6139577344</c:v>
                </c:pt>
                <c:pt idx="3">
                  <c:v>17.710468300799999</c:v>
                </c:pt>
                <c:pt idx="4">
                  <c:v>14.16837464064</c:v>
                </c:pt>
                <c:pt idx="5">
                  <c:v>11.8069788672</c:v>
                </c:pt>
                <c:pt idx="6">
                  <c:v>10.120267600457142</c:v>
                </c:pt>
                <c:pt idx="7">
                  <c:v>8.8552341503999994</c:v>
                </c:pt>
                <c:pt idx="8">
                  <c:v>7.8713192447999996</c:v>
                </c:pt>
                <c:pt idx="9">
                  <c:v>7.0841873203199999</c:v>
                </c:pt>
                <c:pt idx="10">
                  <c:v>6.4401702911999994</c:v>
                </c:pt>
                <c:pt idx="11">
                  <c:v>5.9034894335999999</c:v>
                </c:pt>
                <c:pt idx="12">
                  <c:v>5.4493748617846149</c:v>
                </c:pt>
                <c:pt idx="13">
                  <c:v>5.060133800228571</c:v>
                </c:pt>
                <c:pt idx="14">
                  <c:v>4.7227915468799999</c:v>
                </c:pt>
                <c:pt idx="15">
                  <c:v>4.4276170751999997</c:v>
                </c:pt>
                <c:pt idx="16">
                  <c:v>4.1671690119529412</c:v>
                </c:pt>
                <c:pt idx="17">
                  <c:v>3.9356596223999998</c:v>
                </c:pt>
                <c:pt idx="18">
                  <c:v>3.7285196422736839</c:v>
                </c:pt>
                <c:pt idx="19">
                  <c:v>3.5420936601599999</c:v>
                </c:pt>
                <c:pt idx="20">
                  <c:v>3.373422533485714</c:v>
                </c:pt>
                <c:pt idx="21">
                  <c:v>3.2200851455999997</c:v>
                </c:pt>
                <c:pt idx="22">
                  <c:v>3.0800814436173911</c:v>
                </c:pt>
                <c:pt idx="23">
                  <c:v>2.9517447167999999</c:v>
                </c:pt>
                <c:pt idx="24">
                  <c:v>2.8336749281279996</c:v>
                </c:pt>
                <c:pt idx="25">
                  <c:v>2.7246874308923075</c:v>
                </c:pt>
                <c:pt idx="26">
                  <c:v>2.6237730816</c:v>
                </c:pt>
                <c:pt idx="27">
                  <c:v>2.5300669001142855</c:v>
                </c:pt>
                <c:pt idx="28">
                  <c:v>2.442823213903448</c:v>
                </c:pt>
                <c:pt idx="29">
                  <c:v>2.36139577344</c:v>
                </c:pt>
                <c:pt idx="30">
                  <c:v>2.2852217162322579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E1D-4FA5-B5F2-E38E0A898031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172.07578460160002</c:v>
                </c:pt>
                <c:pt idx="1">
                  <c:v>86.03789230080001</c:v>
                </c:pt>
                <c:pt idx="2">
                  <c:v>57.358594867200004</c:v>
                </c:pt>
                <c:pt idx="3">
                  <c:v>43.018946150400005</c:v>
                </c:pt>
                <c:pt idx="4">
                  <c:v>34.415156920320001</c:v>
                </c:pt>
                <c:pt idx="5">
                  <c:v>28.679297433600002</c:v>
                </c:pt>
                <c:pt idx="6">
                  <c:v>24.582254943085719</c:v>
                </c:pt>
                <c:pt idx="7">
                  <c:v>21.509473075200003</c:v>
                </c:pt>
                <c:pt idx="8">
                  <c:v>19.119531622400004</c:v>
                </c:pt>
                <c:pt idx="9">
                  <c:v>17.207578460160001</c:v>
                </c:pt>
                <c:pt idx="10">
                  <c:v>15.643253145600001</c:v>
                </c:pt>
                <c:pt idx="11">
                  <c:v>14.339648716800001</c:v>
                </c:pt>
                <c:pt idx="12">
                  <c:v>13.236598815507694</c:v>
                </c:pt>
                <c:pt idx="13">
                  <c:v>12.291127471542859</c:v>
                </c:pt>
                <c:pt idx="14">
                  <c:v>11.471718973440002</c:v>
                </c:pt>
                <c:pt idx="15">
                  <c:v>10.754736537600001</c:v>
                </c:pt>
                <c:pt idx="16">
                  <c:v>10.122104976564707</c:v>
                </c:pt>
                <c:pt idx="17">
                  <c:v>9.5597658112000019</c:v>
                </c:pt>
                <c:pt idx="18">
                  <c:v>9.0566202421894744</c:v>
                </c:pt>
                <c:pt idx="19">
                  <c:v>8.6037892300800003</c:v>
                </c:pt>
                <c:pt idx="20">
                  <c:v>8.1940849810285723</c:v>
                </c:pt>
                <c:pt idx="21">
                  <c:v>7.8216265728000005</c:v>
                </c:pt>
                <c:pt idx="22">
                  <c:v>7.4815558522434795</c:v>
                </c:pt>
                <c:pt idx="23">
                  <c:v>7.1698243584000005</c:v>
                </c:pt>
                <c:pt idx="24">
                  <c:v>6.8830313840640009</c:v>
                </c:pt>
                <c:pt idx="25">
                  <c:v>6.6182994077538471</c:v>
                </c:pt>
                <c:pt idx="26">
                  <c:v>6.373177207466667</c:v>
                </c:pt>
                <c:pt idx="27">
                  <c:v>6.1455637357714297</c:v>
                </c:pt>
                <c:pt idx="28">
                  <c:v>5.9336477448827596</c:v>
                </c:pt>
                <c:pt idx="29">
                  <c:v>5.7358594867200008</c:v>
                </c:pt>
                <c:pt idx="30">
                  <c:v>5.5508317613419358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E1D-4FA5-B5F2-E38E0A898031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3290.3151071429957</c:v>
                </c:pt>
                <c:pt idx="1">
                  <c:v>1666.9948926682721</c:v>
                </c:pt>
                <c:pt idx="2">
                  <c:v>1135.5936385530417</c:v>
                </c:pt>
                <c:pt idx="3">
                  <c:v>877.17212452768456</c:v>
                </c:pt>
                <c:pt idx="4">
                  <c:v>727.94250653827646</c:v>
                </c:pt>
                <c:pt idx="5">
                  <c:v>633.30883656684341</c:v>
                </c:pt>
                <c:pt idx="6">
                  <c:v>569.87285117710996</c:v>
                </c:pt>
                <c:pt idx="7">
                  <c:v>525.93541865093903</c:v>
                </c:pt>
                <c:pt idx="8">
                  <c:v>494.99702136714291</c:v>
                </c:pt>
                <c:pt idx="9">
                  <c:v>473.15794875300918</c:v>
                </c:pt>
                <c:pt idx="10">
                  <c:v>457.93656680772096</c:v>
                </c:pt>
                <c:pt idx="11">
                  <c:v>447.67845286406686</c:v>
                </c:pt>
                <c:pt idx="12">
                  <c:v>441.23823738320817</c:v>
                </c:pt>
                <c:pt idx="13">
                  <c:v>437.79779926597433</c:v>
                </c:pt>
                <c:pt idx="14">
                  <c:v>436.75718303964055</c:v>
                </c:pt>
                <c:pt idx="15">
                  <c:v>437.66642209966307</c:v>
                </c:pt>
                <c:pt idx="16">
                  <c:v>440.1814243366847</c:v>
                </c:pt>
                <c:pt idx="17">
                  <c:v>444.03456255453921</c:v>
                </c:pt>
                <c:pt idx="18">
                  <c:v>449.01455212467374</c:v>
                </c:pt>
                <c:pt idx="19">
                  <c:v>454.95236534424652</c:v>
                </c:pt>
                <c:pt idx="20">
                  <c:v>461.71117026333781</c:v>
                </c:pt>
                <c:pt idx="21">
                  <c:v>469.17901346837664</c:v>
                </c:pt>
                <c:pt idx="22">
                  <c:v>477.26341170467447</c:v>
                </c:pt>
                <c:pt idx="23">
                  <c:v>485.88729559332376</c:v>
                </c:pt>
                <c:pt idx="24">
                  <c:v>494.98592685604245</c:v>
                </c:pt>
                <c:pt idx="25">
                  <c:v>504.50452694966856</c:v>
                </c:pt>
                <c:pt idx="26">
                  <c:v>514.39643267076815</c:v>
                </c:pt>
                <c:pt idx="27">
                  <c:v>524.62164698782601</c:v>
                </c:pt>
                <c:pt idx="28">
                  <c:v>535.14568970126015</c:v>
                </c:pt>
                <c:pt idx="29">
                  <c:v>545.93867797143321</c:v>
                </c:pt>
                <c:pt idx="30">
                  <c:v>556.9745848089832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E1D-4FA5-B5F2-E38E0A898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6E-44E0-A1D6-B918836CFE48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2.3992660645161288</c:v>
                </c:pt>
                <c:pt idx="1">
                  <c:v>4.7985321290322576</c:v>
                </c:pt>
                <c:pt idx="2">
                  <c:v>7.1977981935483868</c:v>
                </c:pt>
                <c:pt idx="3">
                  <c:v>9.5970642580645151</c:v>
                </c:pt>
                <c:pt idx="4">
                  <c:v>11.996330322580643</c:v>
                </c:pt>
                <c:pt idx="5">
                  <c:v>14.395596387096774</c:v>
                </c:pt>
                <c:pt idx="6">
                  <c:v>16.7948624516129</c:v>
                </c:pt>
                <c:pt idx="7">
                  <c:v>19.19412851612903</c:v>
                </c:pt>
                <c:pt idx="8">
                  <c:v>21.59339458064516</c:v>
                </c:pt>
                <c:pt idx="9">
                  <c:v>23.992660645161287</c:v>
                </c:pt>
                <c:pt idx="10">
                  <c:v>26.391926709677417</c:v>
                </c:pt>
                <c:pt idx="11">
                  <c:v>28.791192774193547</c:v>
                </c:pt>
                <c:pt idx="12">
                  <c:v>31.190458838709674</c:v>
                </c:pt>
                <c:pt idx="13">
                  <c:v>33.5897249032258</c:v>
                </c:pt>
                <c:pt idx="14">
                  <c:v>35.988990967741934</c:v>
                </c:pt>
                <c:pt idx="15">
                  <c:v>38.388257032258061</c:v>
                </c:pt>
                <c:pt idx="16">
                  <c:v>40.787523096774187</c:v>
                </c:pt>
                <c:pt idx="17">
                  <c:v>43.186789161290321</c:v>
                </c:pt>
                <c:pt idx="18">
                  <c:v>45.586055225806447</c:v>
                </c:pt>
                <c:pt idx="19">
                  <c:v>47.985321290322574</c:v>
                </c:pt>
                <c:pt idx="20">
                  <c:v>50.384587354838708</c:v>
                </c:pt>
                <c:pt idx="21">
                  <c:v>52.783853419354834</c:v>
                </c:pt>
                <c:pt idx="22">
                  <c:v>55.183119483870961</c:v>
                </c:pt>
                <c:pt idx="23">
                  <c:v>57.582385548387094</c:v>
                </c:pt>
                <c:pt idx="24">
                  <c:v>59.981651612903221</c:v>
                </c:pt>
                <c:pt idx="25">
                  <c:v>62.380917677419347</c:v>
                </c:pt>
                <c:pt idx="26">
                  <c:v>64.780183741935474</c:v>
                </c:pt>
                <c:pt idx="27">
                  <c:v>67.179449806451601</c:v>
                </c:pt>
                <c:pt idx="28">
                  <c:v>69.578715870967741</c:v>
                </c:pt>
                <c:pt idx="29">
                  <c:v>71.977981935483868</c:v>
                </c:pt>
                <c:pt idx="30">
                  <c:v>74.377247999999994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6E-44E0-A1D6-B918836CFE48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4.7449599999999998</c:v>
                </c:pt>
                <c:pt idx="1">
                  <c:v>9.4899199999999997</c:v>
                </c:pt>
                <c:pt idx="2">
                  <c:v>14.23488</c:v>
                </c:pt>
                <c:pt idx="3">
                  <c:v>18.979839999999999</c:v>
                </c:pt>
                <c:pt idx="4">
                  <c:v>23.724799999999998</c:v>
                </c:pt>
                <c:pt idx="5">
                  <c:v>28.469760000000001</c:v>
                </c:pt>
                <c:pt idx="6">
                  <c:v>33.21472</c:v>
                </c:pt>
                <c:pt idx="7">
                  <c:v>37.959679999999999</c:v>
                </c:pt>
                <c:pt idx="8">
                  <c:v>42.704639999999998</c:v>
                </c:pt>
                <c:pt idx="9">
                  <c:v>47.449599999999997</c:v>
                </c:pt>
                <c:pt idx="10">
                  <c:v>52.194559999999996</c:v>
                </c:pt>
                <c:pt idx="11">
                  <c:v>56.939520000000002</c:v>
                </c:pt>
                <c:pt idx="12">
                  <c:v>61.684480000000001</c:v>
                </c:pt>
                <c:pt idx="13">
                  <c:v>66.42944</c:v>
                </c:pt>
                <c:pt idx="14">
                  <c:v>71.174399999999991</c:v>
                </c:pt>
                <c:pt idx="15">
                  <c:v>75.919359999999998</c:v>
                </c:pt>
                <c:pt idx="16">
                  <c:v>80.664320000000004</c:v>
                </c:pt>
                <c:pt idx="17">
                  <c:v>85.409279999999995</c:v>
                </c:pt>
                <c:pt idx="18">
                  <c:v>90.154240000000001</c:v>
                </c:pt>
                <c:pt idx="19">
                  <c:v>94.899199999999993</c:v>
                </c:pt>
                <c:pt idx="20">
                  <c:v>99.644159999999999</c:v>
                </c:pt>
                <c:pt idx="21">
                  <c:v>104.38911999999999</c:v>
                </c:pt>
                <c:pt idx="22">
                  <c:v>109.13408</c:v>
                </c:pt>
                <c:pt idx="23">
                  <c:v>113.87904</c:v>
                </c:pt>
                <c:pt idx="24">
                  <c:v>118.624</c:v>
                </c:pt>
                <c:pt idx="25">
                  <c:v>123.36896</c:v>
                </c:pt>
                <c:pt idx="26">
                  <c:v>128.11392000000001</c:v>
                </c:pt>
                <c:pt idx="27">
                  <c:v>132.85888</c:v>
                </c:pt>
                <c:pt idx="28">
                  <c:v>137.60383999999999</c:v>
                </c:pt>
                <c:pt idx="29">
                  <c:v>142.34879999999998</c:v>
                </c:pt>
                <c:pt idx="30">
                  <c:v>147.09376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6E-44E0-A1D6-B918836CFE48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7.4140000000000006</c:v>
                </c:pt>
                <c:pt idx="1">
                  <c:v>14.828000000000001</c:v>
                </c:pt>
                <c:pt idx="2">
                  <c:v>22.242000000000001</c:v>
                </c:pt>
                <c:pt idx="3">
                  <c:v>29.656000000000002</c:v>
                </c:pt>
                <c:pt idx="4">
                  <c:v>37.07</c:v>
                </c:pt>
                <c:pt idx="5">
                  <c:v>44.484000000000002</c:v>
                </c:pt>
                <c:pt idx="6">
                  <c:v>51.898000000000003</c:v>
                </c:pt>
                <c:pt idx="7">
                  <c:v>59.312000000000005</c:v>
                </c:pt>
                <c:pt idx="8">
                  <c:v>66.725999999999999</c:v>
                </c:pt>
                <c:pt idx="9">
                  <c:v>74.14</c:v>
                </c:pt>
                <c:pt idx="10">
                  <c:v>81.554000000000002</c:v>
                </c:pt>
                <c:pt idx="11">
                  <c:v>88.968000000000004</c:v>
                </c:pt>
                <c:pt idx="12">
                  <c:v>96.382000000000005</c:v>
                </c:pt>
                <c:pt idx="13">
                  <c:v>103.79600000000001</c:v>
                </c:pt>
                <c:pt idx="14">
                  <c:v>111.21000000000001</c:v>
                </c:pt>
                <c:pt idx="15">
                  <c:v>118.62400000000001</c:v>
                </c:pt>
                <c:pt idx="16">
                  <c:v>126.03800000000001</c:v>
                </c:pt>
                <c:pt idx="17">
                  <c:v>133.452</c:v>
                </c:pt>
                <c:pt idx="18">
                  <c:v>140.86600000000001</c:v>
                </c:pt>
                <c:pt idx="19">
                  <c:v>148.28</c:v>
                </c:pt>
                <c:pt idx="20">
                  <c:v>155.69400000000002</c:v>
                </c:pt>
                <c:pt idx="21">
                  <c:v>163.108</c:v>
                </c:pt>
                <c:pt idx="22">
                  <c:v>170.52200000000002</c:v>
                </c:pt>
                <c:pt idx="23">
                  <c:v>177.93600000000001</c:v>
                </c:pt>
                <c:pt idx="24">
                  <c:v>185.35000000000002</c:v>
                </c:pt>
                <c:pt idx="25">
                  <c:v>192.76400000000001</c:v>
                </c:pt>
                <c:pt idx="26">
                  <c:v>200.17800000000003</c:v>
                </c:pt>
                <c:pt idx="27">
                  <c:v>207.59200000000001</c:v>
                </c:pt>
                <c:pt idx="28">
                  <c:v>215.00600000000003</c:v>
                </c:pt>
                <c:pt idx="29">
                  <c:v>222.42000000000002</c:v>
                </c:pt>
                <c:pt idx="30">
                  <c:v>229.83400000000003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F6E-44E0-A1D6-B918836CFE48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1802.1521699310345</c:v>
                </c:pt>
                <c:pt idx="1">
                  <c:v>901.07608496551723</c:v>
                </c:pt>
                <c:pt idx="2">
                  <c:v>600.71738997701152</c:v>
                </c:pt>
                <c:pt idx="3">
                  <c:v>450.53804248275861</c:v>
                </c:pt>
                <c:pt idx="4">
                  <c:v>360.43043398620688</c:v>
                </c:pt>
                <c:pt idx="5">
                  <c:v>300.35869498850576</c:v>
                </c:pt>
                <c:pt idx="6">
                  <c:v>257.45030999014779</c:v>
                </c:pt>
                <c:pt idx="7">
                  <c:v>225.26902124137931</c:v>
                </c:pt>
                <c:pt idx="8">
                  <c:v>200.23912999233715</c:v>
                </c:pt>
                <c:pt idx="9">
                  <c:v>180.21521699310344</c:v>
                </c:pt>
                <c:pt idx="10">
                  <c:v>163.83201544827585</c:v>
                </c:pt>
                <c:pt idx="11">
                  <c:v>150.17934749425288</c:v>
                </c:pt>
                <c:pt idx="12">
                  <c:v>138.62708999469496</c:v>
                </c:pt>
                <c:pt idx="13">
                  <c:v>128.72515499507389</c:v>
                </c:pt>
                <c:pt idx="14">
                  <c:v>120.14347799540229</c:v>
                </c:pt>
                <c:pt idx="15">
                  <c:v>112.63451062068965</c:v>
                </c:pt>
                <c:pt idx="16">
                  <c:v>106.00895117241379</c:v>
                </c:pt>
                <c:pt idx="17">
                  <c:v>100.11956499616858</c:v>
                </c:pt>
                <c:pt idx="18">
                  <c:v>94.850114206896549</c:v>
                </c:pt>
                <c:pt idx="19">
                  <c:v>90.10760849655172</c:v>
                </c:pt>
                <c:pt idx="20">
                  <c:v>85.816769996715919</c:v>
                </c:pt>
                <c:pt idx="21">
                  <c:v>81.916007724137927</c:v>
                </c:pt>
                <c:pt idx="22">
                  <c:v>78.354442170914538</c:v>
                </c:pt>
                <c:pt idx="23">
                  <c:v>75.08967374712644</c:v>
                </c:pt>
                <c:pt idx="24">
                  <c:v>72.086086797241379</c:v>
                </c:pt>
                <c:pt idx="25">
                  <c:v>69.313544997347478</c:v>
                </c:pt>
                <c:pt idx="26">
                  <c:v>66.74637666411239</c:v>
                </c:pt>
                <c:pt idx="27">
                  <c:v>64.362577497536947</c:v>
                </c:pt>
                <c:pt idx="28">
                  <c:v>62.143178273483947</c:v>
                </c:pt>
                <c:pt idx="29">
                  <c:v>60.071738997701146</c:v>
                </c:pt>
                <c:pt idx="30">
                  <c:v>58.13394096551724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F6E-44E0-A1D6-B918836CFE48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5.7916799999999995</c:v>
                </c:pt>
                <c:pt idx="1">
                  <c:v>2.8958399999999997</c:v>
                </c:pt>
                <c:pt idx="2">
                  <c:v>1.9305599999999998</c:v>
                </c:pt>
                <c:pt idx="3">
                  <c:v>1.4479199999999999</c:v>
                </c:pt>
                <c:pt idx="4">
                  <c:v>1.1583359999999998</c:v>
                </c:pt>
                <c:pt idx="5">
                  <c:v>0.96527999999999992</c:v>
                </c:pt>
                <c:pt idx="6">
                  <c:v>0.82738285714285709</c:v>
                </c:pt>
                <c:pt idx="7">
                  <c:v>0.72395999999999994</c:v>
                </c:pt>
                <c:pt idx="8">
                  <c:v>0.64351999999999998</c:v>
                </c:pt>
                <c:pt idx="9">
                  <c:v>0.57916799999999991</c:v>
                </c:pt>
                <c:pt idx="10">
                  <c:v>0.52651636363636356</c:v>
                </c:pt>
                <c:pt idx="11">
                  <c:v>0.48263999999999996</c:v>
                </c:pt>
                <c:pt idx="12">
                  <c:v>0.44551384615384609</c:v>
                </c:pt>
                <c:pt idx="13">
                  <c:v>0.41369142857142854</c:v>
                </c:pt>
                <c:pt idx="14">
                  <c:v>0.38611199999999996</c:v>
                </c:pt>
                <c:pt idx="15">
                  <c:v>0.36197999999999997</c:v>
                </c:pt>
                <c:pt idx="16">
                  <c:v>0.3406870588235294</c:v>
                </c:pt>
                <c:pt idx="17">
                  <c:v>0.32175999999999999</c:v>
                </c:pt>
                <c:pt idx="18">
                  <c:v>0.30482526315789471</c:v>
                </c:pt>
                <c:pt idx="19">
                  <c:v>0.28958399999999995</c:v>
                </c:pt>
                <c:pt idx="20">
                  <c:v>0.27579428571428571</c:v>
                </c:pt>
                <c:pt idx="21">
                  <c:v>0.26325818181818178</c:v>
                </c:pt>
                <c:pt idx="22">
                  <c:v>0.25181217391304345</c:v>
                </c:pt>
                <c:pt idx="23">
                  <c:v>0.24131999999999998</c:v>
                </c:pt>
                <c:pt idx="24">
                  <c:v>0.23166719999999999</c:v>
                </c:pt>
                <c:pt idx="25">
                  <c:v>0.22275692307692305</c:v>
                </c:pt>
                <c:pt idx="26">
                  <c:v>0.21450666666666665</c:v>
                </c:pt>
                <c:pt idx="27">
                  <c:v>0.20684571428571427</c:v>
                </c:pt>
                <c:pt idx="28">
                  <c:v>0.19971310344827584</c:v>
                </c:pt>
                <c:pt idx="29">
                  <c:v>0.19305599999999998</c:v>
                </c:pt>
                <c:pt idx="30">
                  <c:v>0.18682838709677418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F6E-44E0-A1D6-B918836CFE48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25.557947207431745</c:v>
                </c:pt>
                <c:pt idx="1">
                  <c:v>12.778973603715873</c:v>
                </c:pt>
                <c:pt idx="2">
                  <c:v>8.5193157358105811</c:v>
                </c:pt>
                <c:pt idx="3">
                  <c:v>6.3894868018579363</c:v>
                </c:pt>
                <c:pt idx="4">
                  <c:v>5.1115894414863492</c:v>
                </c:pt>
                <c:pt idx="5">
                  <c:v>4.2596578679052906</c:v>
                </c:pt>
                <c:pt idx="6">
                  <c:v>3.6511353153473922</c:v>
                </c:pt>
                <c:pt idx="7">
                  <c:v>3.1947434009289681</c:v>
                </c:pt>
                <c:pt idx="8">
                  <c:v>2.8397719119368605</c:v>
                </c:pt>
                <c:pt idx="9">
                  <c:v>2.5557947207431746</c:v>
                </c:pt>
                <c:pt idx="10">
                  <c:v>2.3234497461301586</c:v>
                </c:pt>
                <c:pt idx="11">
                  <c:v>2.1298289339526453</c:v>
                </c:pt>
                <c:pt idx="12">
                  <c:v>1.9659959390332111</c:v>
                </c:pt>
                <c:pt idx="13">
                  <c:v>1.8255676576736961</c:v>
                </c:pt>
                <c:pt idx="14">
                  <c:v>1.7038631471621164</c:v>
                </c:pt>
                <c:pt idx="15">
                  <c:v>1.5973717004644841</c:v>
                </c:pt>
                <c:pt idx="16">
                  <c:v>1.5034086592606908</c:v>
                </c:pt>
                <c:pt idx="17">
                  <c:v>1.4198859559684303</c:v>
                </c:pt>
                <c:pt idx="18">
                  <c:v>1.3451551161806181</c:v>
                </c:pt>
                <c:pt idx="19">
                  <c:v>1.2778973603715873</c:v>
                </c:pt>
                <c:pt idx="20">
                  <c:v>1.2170451051157973</c:v>
                </c:pt>
                <c:pt idx="21">
                  <c:v>1.1617248730650793</c:v>
                </c:pt>
                <c:pt idx="22">
                  <c:v>1.1112150959752933</c:v>
                </c:pt>
                <c:pt idx="23">
                  <c:v>1.0649144669763226</c:v>
                </c:pt>
                <c:pt idx="24">
                  <c:v>1.0223178882972699</c:v>
                </c:pt>
                <c:pt idx="25">
                  <c:v>0.98299796951660556</c:v>
                </c:pt>
                <c:pt idx="26">
                  <c:v>0.94659063731228688</c:v>
                </c:pt>
                <c:pt idx="27">
                  <c:v>0.91278382883684805</c:v>
                </c:pt>
                <c:pt idx="28">
                  <c:v>0.88130852439419816</c:v>
                </c:pt>
                <c:pt idx="29">
                  <c:v>0.8519315735810582</c:v>
                </c:pt>
                <c:pt idx="30">
                  <c:v>0.82444990991715306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F6E-44E0-A1D6-B918836CFE48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613.52542372881351</c:v>
                </c:pt>
                <c:pt idx="1">
                  <c:v>306.76271186440675</c:v>
                </c:pt>
                <c:pt idx="2">
                  <c:v>204.50847457627117</c:v>
                </c:pt>
                <c:pt idx="3">
                  <c:v>153.38135593220338</c:v>
                </c:pt>
                <c:pt idx="4">
                  <c:v>122.7050847457627</c:v>
                </c:pt>
                <c:pt idx="5">
                  <c:v>102.25423728813558</c:v>
                </c:pt>
                <c:pt idx="6">
                  <c:v>87.646489104116213</c:v>
                </c:pt>
                <c:pt idx="7">
                  <c:v>76.690677966101688</c:v>
                </c:pt>
                <c:pt idx="8">
                  <c:v>68.169491525423723</c:v>
                </c:pt>
                <c:pt idx="9">
                  <c:v>61.352542372881352</c:v>
                </c:pt>
                <c:pt idx="10">
                  <c:v>55.775038520801225</c:v>
                </c:pt>
                <c:pt idx="11">
                  <c:v>51.127118644067792</c:v>
                </c:pt>
                <c:pt idx="12">
                  <c:v>47.194263363754885</c:v>
                </c:pt>
                <c:pt idx="13">
                  <c:v>43.823244552058107</c:v>
                </c:pt>
                <c:pt idx="14">
                  <c:v>40.901694915254232</c:v>
                </c:pt>
                <c:pt idx="15">
                  <c:v>38.345338983050844</c:v>
                </c:pt>
                <c:pt idx="16">
                  <c:v>36.089730807577268</c:v>
                </c:pt>
                <c:pt idx="17">
                  <c:v>34.084745762711862</c:v>
                </c:pt>
                <c:pt idx="18">
                  <c:v>32.290811775200709</c:v>
                </c:pt>
                <c:pt idx="19">
                  <c:v>30.676271186440676</c:v>
                </c:pt>
                <c:pt idx="20">
                  <c:v>29.215496368038739</c:v>
                </c:pt>
                <c:pt idx="21">
                  <c:v>27.887519260400612</c:v>
                </c:pt>
                <c:pt idx="22">
                  <c:v>26.67501842299189</c:v>
                </c:pt>
                <c:pt idx="23">
                  <c:v>25.563559322033896</c:v>
                </c:pt>
                <c:pt idx="24">
                  <c:v>24.541016949152539</c:v>
                </c:pt>
                <c:pt idx="25">
                  <c:v>23.597131681877443</c:v>
                </c:pt>
                <c:pt idx="26">
                  <c:v>22.723163841807906</c:v>
                </c:pt>
                <c:pt idx="27">
                  <c:v>21.911622276029053</c:v>
                </c:pt>
                <c:pt idx="28">
                  <c:v>21.156049094097018</c:v>
                </c:pt>
                <c:pt idx="29">
                  <c:v>20.450847457627116</c:v>
                </c:pt>
                <c:pt idx="30">
                  <c:v>19.791142700929466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F6E-44E0-A1D6-B918836CFE48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585.81200240639998</c:v>
                </c:pt>
                <c:pt idx="1">
                  <c:v>292.90600120319999</c:v>
                </c:pt>
                <c:pt idx="2">
                  <c:v>195.27066746879999</c:v>
                </c:pt>
                <c:pt idx="3">
                  <c:v>146.4530006016</c:v>
                </c:pt>
                <c:pt idx="4">
                  <c:v>117.16240048128</c:v>
                </c:pt>
                <c:pt idx="5">
                  <c:v>97.635333734399993</c:v>
                </c:pt>
                <c:pt idx="6">
                  <c:v>83.687428915200002</c:v>
                </c:pt>
                <c:pt idx="7">
                  <c:v>73.226500300799998</c:v>
                </c:pt>
                <c:pt idx="8">
                  <c:v>65.090222489599995</c:v>
                </c:pt>
                <c:pt idx="9">
                  <c:v>58.581200240640001</c:v>
                </c:pt>
                <c:pt idx="10">
                  <c:v>53.255636582400001</c:v>
                </c:pt>
                <c:pt idx="11">
                  <c:v>48.817666867199996</c:v>
                </c:pt>
                <c:pt idx="12">
                  <c:v>45.062461723569228</c:v>
                </c:pt>
                <c:pt idx="13">
                  <c:v>41.843714457600001</c:v>
                </c:pt>
                <c:pt idx="14">
                  <c:v>39.054133493759998</c:v>
                </c:pt>
                <c:pt idx="15">
                  <c:v>36.613250150399999</c:v>
                </c:pt>
                <c:pt idx="16">
                  <c:v>34.459529553317644</c:v>
                </c:pt>
                <c:pt idx="17">
                  <c:v>32.545111244799998</c:v>
                </c:pt>
                <c:pt idx="18">
                  <c:v>30.832210652968421</c:v>
                </c:pt>
                <c:pt idx="19">
                  <c:v>29.290600120320001</c:v>
                </c:pt>
                <c:pt idx="20">
                  <c:v>27.895809638399999</c:v>
                </c:pt>
                <c:pt idx="21">
                  <c:v>26.627818291200001</c:v>
                </c:pt>
                <c:pt idx="22">
                  <c:v>25.470087061147826</c:v>
                </c:pt>
                <c:pt idx="23">
                  <c:v>24.408833433599998</c:v>
                </c:pt>
                <c:pt idx="24">
                  <c:v>23.432480096256</c:v>
                </c:pt>
                <c:pt idx="25">
                  <c:v>22.531230861784614</c:v>
                </c:pt>
                <c:pt idx="26">
                  <c:v>21.696740829866666</c:v>
                </c:pt>
                <c:pt idx="27">
                  <c:v>20.9218572288</c:v>
                </c:pt>
                <c:pt idx="28">
                  <c:v>20.200413876082759</c:v>
                </c:pt>
                <c:pt idx="29">
                  <c:v>19.527066746879999</c:v>
                </c:pt>
                <c:pt idx="30">
                  <c:v>18.897161367948385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F6E-44E0-A1D6-B918836CFE48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70.841873203199995</c:v>
                </c:pt>
                <c:pt idx="1">
                  <c:v>35.420936601599998</c:v>
                </c:pt>
                <c:pt idx="2">
                  <c:v>23.6139577344</c:v>
                </c:pt>
                <c:pt idx="3">
                  <c:v>17.710468300799999</c:v>
                </c:pt>
                <c:pt idx="4">
                  <c:v>14.16837464064</c:v>
                </c:pt>
                <c:pt idx="5">
                  <c:v>11.8069788672</c:v>
                </c:pt>
                <c:pt idx="6">
                  <c:v>10.120267600457142</c:v>
                </c:pt>
                <c:pt idx="7">
                  <c:v>8.8552341503999994</c:v>
                </c:pt>
                <c:pt idx="8">
                  <c:v>7.8713192447999996</c:v>
                </c:pt>
                <c:pt idx="9">
                  <c:v>7.0841873203199999</c:v>
                </c:pt>
                <c:pt idx="10">
                  <c:v>6.4401702911999994</c:v>
                </c:pt>
                <c:pt idx="11">
                  <c:v>5.9034894335999999</c:v>
                </c:pt>
                <c:pt idx="12">
                  <c:v>5.4493748617846149</c:v>
                </c:pt>
                <c:pt idx="13">
                  <c:v>5.060133800228571</c:v>
                </c:pt>
                <c:pt idx="14">
                  <c:v>4.7227915468799999</c:v>
                </c:pt>
                <c:pt idx="15">
                  <c:v>4.4276170751999997</c:v>
                </c:pt>
                <c:pt idx="16">
                  <c:v>4.1671690119529412</c:v>
                </c:pt>
                <c:pt idx="17">
                  <c:v>3.9356596223999998</c:v>
                </c:pt>
                <c:pt idx="18">
                  <c:v>3.7285196422736839</c:v>
                </c:pt>
                <c:pt idx="19">
                  <c:v>3.5420936601599999</c:v>
                </c:pt>
                <c:pt idx="20">
                  <c:v>3.373422533485714</c:v>
                </c:pt>
                <c:pt idx="21">
                  <c:v>3.2200851455999997</c:v>
                </c:pt>
                <c:pt idx="22">
                  <c:v>3.0800814436173911</c:v>
                </c:pt>
                <c:pt idx="23">
                  <c:v>2.9517447167999999</c:v>
                </c:pt>
                <c:pt idx="24">
                  <c:v>2.8336749281279996</c:v>
                </c:pt>
                <c:pt idx="25">
                  <c:v>2.7246874308923075</c:v>
                </c:pt>
                <c:pt idx="26">
                  <c:v>2.6237730816</c:v>
                </c:pt>
                <c:pt idx="27">
                  <c:v>2.5300669001142855</c:v>
                </c:pt>
                <c:pt idx="28">
                  <c:v>2.442823213903448</c:v>
                </c:pt>
                <c:pt idx="29">
                  <c:v>2.36139577344</c:v>
                </c:pt>
                <c:pt idx="30">
                  <c:v>2.2852217162322579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F6E-44E0-A1D6-B918836CFE48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172.07578460160002</c:v>
                </c:pt>
                <c:pt idx="1">
                  <c:v>86.03789230080001</c:v>
                </c:pt>
                <c:pt idx="2">
                  <c:v>57.358594867200004</c:v>
                </c:pt>
                <c:pt idx="3">
                  <c:v>43.018946150400005</c:v>
                </c:pt>
                <c:pt idx="4">
                  <c:v>34.415156920320001</c:v>
                </c:pt>
                <c:pt idx="5">
                  <c:v>28.679297433600002</c:v>
                </c:pt>
                <c:pt idx="6">
                  <c:v>24.582254943085719</c:v>
                </c:pt>
                <c:pt idx="7">
                  <c:v>21.509473075200003</c:v>
                </c:pt>
                <c:pt idx="8">
                  <c:v>19.119531622400004</c:v>
                </c:pt>
                <c:pt idx="9">
                  <c:v>17.207578460160001</c:v>
                </c:pt>
                <c:pt idx="10">
                  <c:v>15.643253145600001</c:v>
                </c:pt>
                <c:pt idx="11">
                  <c:v>14.339648716800001</c:v>
                </c:pt>
                <c:pt idx="12">
                  <c:v>13.236598815507694</c:v>
                </c:pt>
                <c:pt idx="13">
                  <c:v>12.291127471542859</c:v>
                </c:pt>
                <c:pt idx="14">
                  <c:v>11.471718973440002</c:v>
                </c:pt>
                <c:pt idx="15">
                  <c:v>10.754736537600001</c:v>
                </c:pt>
                <c:pt idx="16">
                  <c:v>10.122104976564707</c:v>
                </c:pt>
                <c:pt idx="17">
                  <c:v>9.5597658112000019</c:v>
                </c:pt>
                <c:pt idx="18">
                  <c:v>9.0566202421894744</c:v>
                </c:pt>
                <c:pt idx="19">
                  <c:v>8.6037892300800003</c:v>
                </c:pt>
                <c:pt idx="20">
                  <c:v>8.1940849810285723</c:v>
                </c:pt>
                <c:pt idx="21">
                  <c:v>7.8216265728000005</c:v>
                </c:pt>
                <c:pt idx="22">
                  <c:v>7.4815558522434795</c:v>
                </c:pt>
                <c:pt idx="23">
                  <c:v>7.1698243584000005</c:v>
                </c:pt>
                <c:pt idx="24">
                  <c:v>6.8830313840640009</c:v>
                </c:pt>
                <c:pt idx="25">
                  <c:v>6.6182994077538471</c:v>
                </c:pt>
                <c:pt idx="26">
                  <c:v>6.373177207466667</c:v>
                </c:pt>
                <c:pt idx="27">
                  <c:v>6.1455637357714297</c:v>
                </c:pt>
                <c:pt idx="28">
                  <c:v>5.9336477448827596</c:v>
                </c:pt>
                <c:pt idx="29">
                  <c:v>5.7358594867200008</c:v>
                </c:pt>
                <c:pt idx="30">
                  <c:v>5.5508317613419358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F6E-44E0-A1D6-B918836CFE48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3290.3151071429957</c:v>
                </c:pt>
                <c:pt idx="1">
                  <c:v>1666.9948926682721</c:v>
                </c:pt>
                <c:pt idx="2">
                  <c:v>1135.5936385530417</c:v>
                </c:pt>
                <c:pt idx="3">
                  <c:v>877.17212452768456</c:v>
                </c:pt>
                <c:pt idx="4">
                  <c:v>727.94250653827646</c:v>
                </c:pt>
                <c:pt idx="5">
                  <c:v>633.30883656684341</c:v>
                </c:pt>
                <c:pt idx="6">
                  <c:v>569.87285117710996</c:v>
                </c:pt>
                <c:pt idx="7">
                  <c:v>525.93541865093903</c:v>
                </c:pt>
                <c:pt idx="8">
                  <c:v>494.99702136714291</c:v>
                </c:pt>
                <c:pt idx="9">
                  <c:v>473.15794875300918</c:v>
                </c:pt>
                <c:pt idx="10">
                  <c:v>457.93656680772096</c:v>
                </c:pt>
                <c:pt idx="11">
                  <c:v>447.67845286406686</c:v>
                </c:pt>
                <c:pt idx="12">
                  <c:v>441.23823738320817</c:v>
                </c:pt>
                <c:pt idx="13">
                  <c:v>437.79779926597433</c:v>
                </c:pt>
                <c:pt idx="14">
                  <c:v>436.75718303964055</c:v>
                </c:pt>
                <c:pt idx="15">
                  <c:v>437.66642209966307</c:v>
                </c:pt>
                <c:pt idx="16">
                  <c:v>440.1814243366847</c:v>
                </c:pt>
                <c:pt idx="17">
                  <c:v>444.03456255453921</c:v>
                </c:pt>
                <c:pt idx="18">
                  <c:v>449.01455212467374</c:v>
                </c:pt>
                <c:pt idx="19">
                  <c:v>454.95236534424652</c:v>
                </c:pt>
                <c:pt idx="20">
                  <c:v>461.71117026333781</c:v>
                </c:pt>
                <c:pt idx="21">
                  <c:v>469.17901346837664</c:v>
                </c:pt>
                <c:pt idx="22">
                  <c:v>477.26341170467447</c:v>
                </c:pt>
                <c:pt idx="23">
                  <c:v>485.88729559332376</c:v>
                </c:pt>
                <c:pt idx="24">
                  <c:v>494.98592685604245</c:v>
                </c:pt>
                <c:pt idx="25">
                  <c:v>504.50452694966856</c:v>
                </c:pt>
                <c:pt idx="26">
                  <c:v>514.39643267076815</c:v>
                </c:pt>
                <c:pt idx="27">
                  <c:v>524.62164698782601</c:v>
                </c:pt>
                <c:pt idx="28">
                  <c:v>535.14568970126015</c:v>
                </c:pt>
                <c:pt idx="29">
                  <c:v>545.93867797143321</c:v>
                </c:pt>
                <c:pt idx="30">
                  <c:v>556.9745848089832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F6E-44E0-A1D6-B918836CF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C4-45E6-B840-8F3B91EB0BA4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2.3992660645161288</c:v>
                </c:pt>
                <c:pt idx="1">
                  <c:v>4.7985321290322576</c:v>
                </c:pt>
                <c:pt idx="2">
                  <c:v>7.1977981935483868</c:v>
                </c:pt>
                <c:pt idx="3">
                  <c:v>9.5970642580645151</c:v>
                </c:pt>
                <c:pt idx="4">
                  <c:v>11.996330322580643</c:v>
                </c:pt>
                <c:pt idx="5">
                  <c:v>14.395596387096774</c:v>
                </c:pt>
                <c:pt idx="6">
                  <c:v>16.7948624516129</c:v>
                </c:pt>
                <c:pt idx="7">
                  <c:v>19.19412851612903</c:v>
                </c:pt>
                <c:pt idx="8">
                  <c:v>21.59339458064516</c:v>
                </c:pt>
                <c:pt idx="9">
                  <c:v>23.992660645161287</c:v>
                </c:pt>
                <c:pt idx="10">
                  <c:v>26.391926709677417</c:v>
                </c:pt>
                <c:pt idx="11">
                  <c:v>28.791192774193547</c:v>
                </c:pt>
                <c:pt idx="12">
                  <c:v>31.190458838709674</c:v>
                </c:pt>
                <c:pt idx="13">
                  <c:v>33.5897249032258</c:v>
                </c:pt>
                <c:pt idx="14">
                  <c:v>35.988990967741934</c:v>
                </c:pt>
                <c:pt idx="15">
                  <c:v>38.388257032258061</c:v>
                </c:pt>
                <c:pt idx="16">
                  <c:v>40.787523096774187</c:v>
                </c:pt>
                <c:pt idx="17">
                  <c:v>43.186789161290321</c:v>
                </c:pt>
                <c:pt idx="18">
                  <c:v>45.586055225806447</c:v>
                </c:pt>
                <c:pt idx="19">
                  <c:v>47.985321290322574</c:v>
                </c:pt>
                <c:pt idx="20">
                  <c:v>50.384587354838708</c:v>
                </c:pt>
                <c:pt idx="21">
                  <c:v>52.783853419354834</c:v>
                </c:pt>
                <c:pt idx="22">
                  <c:v>55.183119483870961</c:v>
                </c:pt>
                <c:pt idx="23">
                  <c:v>57.582385548387094</c:v>
                </c:pt>
                <c:pt idx="24">
                  <c:v>59.981651612903221</c:v>
                </c:pt>
                <c:pt idx="25">
                  <c:v>62.380917677419347</c:v>
                </c:pt>
                <c:pt idx="26">
                  <c:v>64.780183741935474</c:v>
                </c:pt>
                <c:pt idx="27">
                  <c:v>67.179449806451601</c:v>
                </c:pt>
                <c:pt idx="28">
                  <c:v>69.578715870967741</c:v>
                </c:pt>
                <c:pt idx="29">
                  <c:v>71.977981935483868</c:v>
                </c:pt>
                <c:pt idx="30">
                  <c:v>74.377247999999994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C4-45E6-B840-8F3B91EB0BA4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4.7449599999999998</c:v>
                </c:pt>
                <c:pt idx="1">
                  <c:v>9.4899199999999997</c:v>
                </c:pt>
                <c:pt idx="2">
                  <c:v>14.23488</c:v>
                </c:pt>
                <c:pt idx="3">
                  <c:v>18.979839999999999</c:v>
                </c:pt>
                <c:pt idx="4">
                  <c:v>23.724799999999998</c:v>
                </c:pt>
                <c:pt idx="5">
                  <c:v>28.469760000000001</c:v>
                </c:pt>
                <c:pt idx="6">
                  <c:v>33.21472</c:v>
                </c:pt>
                <c:pt idx="7">
                  <c:v>37.959679999999999</c:v>
                </c:pt>
                <c:pt idx="8">
                  <c:v>42.704639999999998</c:v>
                </c:pt>
                <c:pt idx="9">
                  <c:v>47.449599999999997</c:v>
                </c:pt>
                <c:pt idx="10">
                  <c:v>52.194559999999996</c:v>
                </c:pt>
                <c:pt idx="11">
                  <c:v>56.939520000000002</c:v>
                </c:pt>
                <c:pt idx="12">
                  <c:v>61.684480000000001</c:v>
                </c:pt>
                <c:pt idx="13">
                  <c:v>66.42944</c:v>
                </c:pt>
                <c:pt idx="14">
                  <c:v>71.174399999999991</c:v>
                </c:pt>
                <c:pt idx="15">
                  <c:v>75.919359999999998</c:v>
                </c:pt>
                <c:pt idx="16">
                  <c:v>80.664320000000004</c:v>
                </c:pt>
                <c:pt idx="17">
                  <c:v>85.409279999999995</c:v>
                </c:pt>
                <c:pt idx="18">
                  <c:v>90.154240000000001</c:v>
                </c:pt>
                <c:pt idx="19">
                  <c:v>94.899199999999993</c:v>
                </c:pt>
                <c:pt idx="20">
                  <c:v>99.644159999999999</c:v>
                </c:pt>
                <c:pt idx="21">
                  <c:v>104.38911999999999</c:v>
                </c:pt>
                <c:pt idx="22">
                  <c:v>109.13408</c:v>
                </c:pt>
                <c:pt idx="23">
                  <c:v>113.87904</c:v>
                </c:pt>
                <c:pt idx="24">
                  <c:v>118.624</c:v>
                </c:pt>
                <c:pt idx="25">
                  <c:v>123.36896</c:v>
                </c:pt>
                <c:pt idx="26">
                  <c:v>128.11392000000001</c:v>
                </c:pt>
                <c:pt idx="27">
                  <c:v>132.85888</c:v>
                </c:pt>
                <c:pt idx="28">
                  <c:v>137.60383999999999</c:v>
                </c:pt>
                <c:pt idx="29">
                  <c:v>142.34879999999998</c:v>
                </c:pt>
                <c:pt idx="30">
                  <c:v>147.09376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C4-45E6-B840-8F3B91EB0BA4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7.4140000000000006</c:v>
                </c:pt>
                <c:pt idx="1">
                  <c:v>14.828000000000001</c:v>
                </c:pt>
                <c:pt idx="2">
                  <c:v>22.242000000000001</c:v>
                </c:pt>
                <c:pt idx="3">
                  <c:v>29.656000000000002</c:v>
                </c:pt>
                <c:pt idx="4">
                  <c:v>37.07</c:v>
                </c:pt>
                <c:pt idx="5">
                  <c:v>44.484000000000002</c:v>
                </c:pt>
                <c:pt idx="6">
                  <c:v>51.898000000000003</c:v>
                </c:pt>
                <c:pt idx="7">
                  <c:v>59.312000000000005</c:v>
                </c:pt>
                <c:pt idx="8">
                  <c:v>66.725999999999999</c:v>
                </c:pt>
                <c:pt idx="9">
                  <c:v>74.14</c:v>
                </c:pt>
                <c:pt idx="10">
                  <c:v>81.554000000000002</c:v>
                </c:pt>
                <c:pt idx="11">
                  <c:v>88.968000000000004</c:v>
                </c:pt>
                <c:pt idx="12">
                  <c:v>96.382000000000005</c:v>
                </c:pt>
                <c:pt idx="13">
                  <c:v>103.79600000000001</c:v>
                </c:pt>
                <c:pt idx="14">
                  <c:v>111.21000000000001</c:v>
                </c:pt>
                <c:pt idx="15">
                  <c:v>118.62400000000001</c:v>
                </c:pt>
                <c:pt idx="16">
                  <c:v>126.03800000000001</c:v>
                </c:pt>
                <c:pt idx="17">
                  <c:v>133.452</c:v>
                </c:pt>
                <c:pt idx="18">
                  <c:v>140.86600000000001</c:v>
                </c:pt>
                <c:pt idx="19">
                  <c:v>148.28</c:v>
                </c:pt>
                <c:pt idx="20">
                  <c:v>155.69400000000002</c:v>
                </c:pt>
                <c:pt idx="21">
                  <c:v>163.108</c:v>
                </c:pt>
                <c:pt idx="22">
                  <c:v>170.52200000000002</c:v>
                </c:pt>
                <c:pt idx="23">
                  <c:v>177.93600000000001</c:v>
                </c:pt>
                <c:pt idx="24">
                  <c:v>185.35000000000002</c:v>
                </c:pt>
                <c:pt idx="25">
                  <c:v>192.76400000000001</c:v>
                </c:pt>
                <c:pt idx="26">
                  <c:v>200.17800000000003</c:v>
                </c:pt>
                <c:pt idx="27">
                  <c:v>207.59200000000001</c:v>
                </c:pt>
                <c:pt idx="28">
                  <c:v>215.00600000000003</c:v>
                </c:pt>
                <c:pt idx="29">
                  <c:v>222.42000000000002</c:v>
                </c:pt>
                <c:pt idx="30">
                  <c:v>229.83400000000003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C4-45E6-B840-8F3B91EB0BA4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1802.1521699310345</c:v>
                </c:pt>
                <c:pt idx="1">
                  <c:v>901.07608496551723</c:v>
                </c:pt>
                <c:pt idx="2">
                  <c:v>600.71738997701152</c:v>
                </c:pt>
                <c:pt idx="3">
                  <c:v>450.53804248275861</c:v>
                </c:pt>
                <c:pt idx="4">
                  <c:v>360.43043398620688</c:v>
                </c:pt>
                <c:pt idx="5">
                  <c:v>300.35869498850576</c:v>
                </c:pt>
                <c:pt idx="6">
                  <c:v>257.45030999014779</c:v>
                </c:pt>
                <c:pt idx="7">
                  <c:v>225.26902124137931</c:v>
                </c:pt>
                <c:pt idx="8">
                  <c:v>200.23912999233715</c:v>
                </c:pt>
                <c:pt idx="9">
                  <c:v>180.21521699310344</c:v>
                </c:pt>
                <c:pt idx="10">
                  <c:v>163.83201544827585</c:v>
                </c:pt>
                <c:pt idx="11">
                  <c:v>150.17934749425288</c:v>
                </c:pt>
                <c:pt idx="12">
                  <c:v>138.62708999469496</c:v>
                </c:pt>
                <c:pt idx="13">
                  <c:v>128.72515499507389</c:v>
                </c:pt>
                <c:pt idx="14">
                  <c:v>120.14347799540229</c:v>
                </c:pt>
                <c:pt idx="15">
                  <c:v>112.63451062068965</c:v>
                </c:pt>
                <c:pt idx="16">
                  <c:v>106.00895117241379</c:v>
                </c:pt>
                <c:pt idx="17">
                  <c:v>100.11956499616858</c:v>
                </c:pt>
                <c:pt idx="18">
                  <c:v>94.850114206896549</c:v>
                </c:pt>
                <c:pt idx="19">
                  <c:v>90.10760849655172</c:v>
                </c:pt>
                <c:pt idx="20">
                  <c:v>85.816769996715919</c:v>
                </c:pt>
                <c:pt idx="21">
                  <c:v>81.916007724137927</c:v>
                </c:pt>
                <c:pt idx="22">
                  <c:v>78.354442170914538</c:v>
                </c:pt>
                <c:pt idx="23">
                  <c:v>75.08967374712644</c:v>
                </c:pt>
                <c:pt idx="24">
                  <c:v>72.086086797241379</c:v>
                </c:pt>
                <c:pt idx="25">
                  <c:v>69.313544997347478</c:v>
                </c:pt>
                <c:pt idx="26">
                  <c:v>66.74637666411239</c:v>
                </c:pt>
                <c:pt idx="27">
                  <c:v>64.362577497536947</c:v>
                </c:pt>
                <c:pt idx="28">
                  <c:v>62.143178273483947</c:v>
                </c:pt>
                <c:pt idx="29">
                  <c:v>60.071738997701146</c:v>
                </c:pt>
                <c:pt idx="30">
                  <c:v>58.13394096551724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BC4-45E6-B840-8F3B91EB0BA4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5.7916799999999995</c:v>
                </c:pt>
                <c:pt idx="1">
                  <c:v>2.8958399999999997</c:v>
                </c:pt>
                <c:pt idx="2">
                  <c:v>1.9305599999999998</c:v>
                </c:pt>
                <c:pt idx="3">
                  <c:v>1.4479199999999999</c:v>
                </c:pt>
                <c:pt idx="4">
                  <c:v>1.1583359999999998</c:v>
                </c:pt>
                <c:pt idx="5">
                  <c:v>0.96527999999999992</c:v>
                </c:pt>
                <c:pt idx="6">
                  <c:v>0.82738285714285709</c:v>
                </c:pt>
                <c:pt idx="7">
                  <c:v>0.72395999999999994</c:v>
                </c:pt>
                <c:pt idx="8">
                  <c:v>0.64351999999999998</c:v>
                </c:pt>
                <c:pt idx="9">
                  <c:v>0.57916799999999991</c:v>
                </c:pt>
                <c:pt idx="10">
                  <c:v>0.52651636363636356</c:v>
                </c:pt>
                <c:pt idx="11">
                  <c:v>0.48263999999999996</c:v>
                </c:pt>
                <c:pt idx="12">
                  <c:v>0.44551384615384609</c:v>
                </c:pt>
                <c:pt idx="13">
                  <c:v>0.41369142857142854</c:v>
                </c:pt>
                <c:pt idx="14">
                  <c:v>0.38611199999999996</c:v>
                </c:pt>
                <c:pt idx="15">
                  <c:v>0.36197999999999997</c:v>
                </c:pt>
                <c:pt idx="16">
                  <c:v>0.3406870588235294</c:v>
                </c:pt>
                <c:pt idx="17">
                  <c:v>0.32175999999999999</c:v>
                </c:pt>
                <c:pt idx="18">
                  <c:v>0.30482526315789471</c:v>
                </c:pt>
                <c:pt idx="19">
                  <c:v>0.28958399999999995</c:v>
                </c:pt>
                <c:pt idx="20">
                  <c:v>0.27579428571428571</c:v>
                </c:pt>
                <c:pt idx="21">
                  <c:v>0.26325818181818178</c:v>
                </c:pt>
                <c:pt idx="22">
                  <c:v>0.25181217391304345</c:v>
                </c:pt>
                <c:pt idx="23">
                  <c:v>0.24131999999999998</c:v>
                </c:pt>
                <c:pt idx="24">
                  <c:v>0.23166719999999999</c:v>
                </c:pt>
                <c:pt idx="25">
                  <c:v>0.22275692307692305</c:v>
                </c:pt>
                <c:pt idx="26">
                  <c:v>0.21450666666666665</c:v>
                </c:pt>
                <c:pt idx="27">
                  <c:v>0.20684571428571427</c:v>
                </c:pt>
                <c:pt idx="28">
                  <c:v>0.19971310344827584</c:v>
                </c:pt>
                <c:pt idx="29">
                  <c:v>0.19305599999999998</c:v>
                </c:pt>
                <c:pt idx="30">
                  <c:v>0.18682838709677418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BC4-45E6-B840-8F3B91EB0BA4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25.557947207431745</c:v>
                </c:pt>
                <c:pt idx="1">
                  <c:v>12.778973603715873</c:v>
                </c:pt>
                <c:pt idx="2">
                  <c:v>8.5193157358105811</c:v>
                </c:pt>
                <c:pt idx="3">
                  <c:v>6.3894868018579363</c:v>
                </c:pt>
                <c:pt idx="4">
                  <c:v>5.1115894414863492</c:v>
                </c:pt>
                <c:pt idx="5">
                  <c:v>4.2596578679052906</c:v>
                </c:pt>
                <c:pt idx="6">
                  <c:v>3.6511353153473922</c:v>
                </c:pt>
                <c:pt idx="7">
                  <c:v>3.1947434009289681</c:v>
                </c:pt>
                <c:pt idx="8">
                  <c:v>2.8397719119368605</c:v>
                </c:pt>
                <c:pt idx="9">
                  <c:v>2.5557947207431746</c:v>
                </c:pt>
                <c:pt idx="10">
                  <c:v>2.3234497461301586</c:v>
                </c:pt>
                <c:pt idx="11">
                  <c:v>2.1298289339526453</c:v>
                </c:pt>
                <c:pt idx="12">
                  <c:v>1.9659959390332111</c:v>
                </c:pt>
                <c:pt idx="13">
                  <c:v>1.8255676576736961</c:v>
                </c:pt>
                <c:pt idx="14">
                  <c:v>1.7038631471621164</c:v>
                </c:pt>
                <c:pt idx="15">
                  <c:v>1.5973717004644841</c:v>
                </c:pt>
                <c:pt idx="16">
                  <c:v>1.5034086592606908</c:v>
                </c:pt>
                <c:pt idx="17">
                  <c:v>1.4198859559684303</c:v>
                </c:pt>
                <c:pt idx="18">
                  <c:v>1.3451551161806181</c:v>
                </c:pt>
                <c:pt idx="19">
                  <c:v>1.2778973603715873</c:v>
                </c:pt>
                <c:pt idx="20">
                  <c:v>1.2170451051157973</c:v>
                </c:pt>
                <c:pt idx="21">
                  <c:v>1.1617248730650793</c:v>
                </c:pt>
                <c:pt idx="22">
                  <c:v>1.1112150959752933</c:v>
                </c:pt>
                <c:pt idx="23">
                  <c:v>1.0649144669763226</c:v>
                </c:pt>
                <c:pt idx="24">
                  <c:v>1.0223178882972699</c:v>
                </c:pt>
                <c:pt idx="25">
                  <c:v>0.98299796951660556</c:v>
                </c:pt>
                <c:pt idx="26">
                  <c:v>0.94659063731228688</c:v>
                </c:pt>
                <c:pt idx="27">
                  <c:v>0.91278382883684805</c:v>
                </c:pt>
                <c:pt idx="28">
                  <c:v>0.88130852439419816</c:v>
                </c:pt>
                <c:pt idx="29">
                  <c:v>0.8519315735810582</c:v>
                </c:pt>
                <c:pt idx="30">
                  <c:v>0.82444990991715306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BC4-45E6-B840-8F3B91EB0BA4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613.52542372881351</c:v>
                </c:pt>
                <c:pt idx="1">
                  <c:v>306.76271186440675</c:v>
                </c:pt>
                <c:pt idx="2">
                  <c:v>204.50847457627117</c:v>
                </c:pt>
                <c:pt idx="3">
                  <c:v>153.38135593220338</c:v>
                </c:pt>
                <c:pt idx="4">
                  <c:v>122.7050847457627</c:v>
                </c:pt>
                <c:pt idx="5">
                  <c:v>102.25423728813558</c:v>
                </c:pt>
                <c:pt idx="6">
                  <c:v>87.646489104116213</c:v>
                </c:pt>
                <c:pt idx="7">
                  <c:v>76.690677966101688</c:v>
                </c:pt>
                <c:pt idx="8">
                  <c:v>68.169491525423723</c:v>
                </c:pt>
                <c:pt idx="9">
                  <c:v>61.352542372881352</c:v>
                </c:pt>
                <c:pt idx="10">
                  <c:v>55.775038520801225</c:v>
                </c:pt>
                <c:pt idx="11">
                  <c:v>51.127118644067792</c:v>
                </c:pt>
                <c:pt idx="12">
                  <c:v>47.194263363754885</c:v>
                </c:pt>
                <c:pt idx="13">
                  <c:v>43.823244552058107</c:v>
                </c:pt>
                <c:pt idx="14">
                  <c:v>40.901694915254232</c:v>
                </c:pt>
                <c:pt idx="15">
                  <c:v>38.345338983050844</c:v>
                </c:pt>
                <c:pt idx="16">
                  <c:v>36.089730807577268</c:v>
                </c:pt>
                <c:pt idx="17">
                  <c:v>34.084745762711862</c:v>
                </c:pt>
                <c:pt idx="18">
                  <c:v>32.290811775200709</c:v>
                </c:pt>
                <c:pt idx="19">
                  <c:v>30.676271186440676</c:v>
                </c:pt>
                <c:pt idx="20">
                  <c:v>29.215496368038739</c:v>
                </c:pt>
                <c:pt idx="21">
                  <c:v>27.887519260400612</c:v>
                </c:pt>
                <c:pt idx="22">
                  <c:v>26.67501842299189</c:v>
                </c:pt>
                <c:pt idx="23">
                  <c:v>25.563559322033896</c:v>
                </c:pt>
                <c:pt idx="24">
                  <c:v>24.541016949152539</c:v>
                </c:pt>
                <c:pt idx="25">
                  <c:v>23.597131681877443</c:v>
                </c:pt>
                <c:pt idx="26">
                  <c:v>22.723163841807906</c:v>
                </c:pt>
                <c:pt idx="27">
                  <c:v>21.911622276029053</c:v>
                </c:pt>
                <c:pt idx="28">
                  <c:v>21.156049094097018</c:v>
                </c:pt>
                <c:pt idx="29">
                  <c:v>20.450847457627116</c:v>
                </c:pt>
                <c:pt idx="30">
                  <c:v>19.791142700929466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BC4-45E6-B840-8F3B91EB0BA4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585.81200240639998</c:v>
                </c:pt>
                <c:pt idx="1">
                  <c:v>292.90600120319999</c:v>
                </c:pt>
                <c:pt idx="2">
                  <c:v>195.27066746879999</c:v>
                </c:pt>
                <c:pt idx="3">
                  <c:v>146.4530006016</c:v>
                </c:pt>
                <c:pt idx="4">
                  <c:v>117.16240048128</c:v>
                </c:pt>
                <c:pt idx="5">
                  <c:v>97.635333734399993</c:v>
                </c:pt>
                <c:pt idx="6">
                  <c:v>83.687428915200002</c:v>
                </c:pt>
                <c:pt idx="7">
                  <c:v>73.226500300799998</c:v>
                </c:pt>
                <c:pt idx="8">
                  <c:v>65.090222489599995</c:v>
                </c:pt>
                <c:pt idx="9">
                  <c:v>58.581200240640001</c:v>
                </c:pt>
                <c:pt idx="10">
                  <c:v>53.255636582400001</c:v>
                </c:pt>
                <c:pt idx="11">
                  <c:v>48.817666867199996</c:v>
                </c:pt>
                <c:pt idx="12">
                  <c:v>45.062461723569228</c:v>
                </c:pt>
                <c:pt idx="13">
                  <c:v>41.843714457600001</c:v>
                </c:pt>
                <c:pt idx="14">
                  <c:v>39.054133493759998</c:v>
                </c:pt>
                <c:pt idx="15">
                  <c:v>36.613250150399999</c:v>
                </c:pt>
                <c:pt idx="16">
                  <c:v>34.459529553317644</c:v>
                </c:pt>
                <c:pt idx="17">
                  <c:v>32.545111244799998</c:v>
                </c:pt>
                <c:pt idx="18">
                  <c:v>30.832210652968421</c:v>
                </c:pt>
                <c:pt idx="19">
                  <c:v>29.290600120320001</c:v>
                </c:pt>
                <c:pt idx="20">
                  <c:v>27.895809638399999</c:v>
                </c:pt>
                <c:pt idx="21">
                  <c:v>26.627818291200001</c:v>
                </c:pt>
                <c:pt idx="22">
                  <c:v>25.470087061147826</c:v>
                </c:pt>
                <c:pt idx="23">
                  <c:v>24.408833433599998</c:v>
                </c:pt>
                <c:pt idx="24">
                  <c:v>23.432480096256</c:v>
                </c:pt>
                <c:pt idx="25">
                  <c:v>22.531230861784614</c:v>
                </c:pt>
                <c:pt idx="26">
                  <c:v>21.696740829866666</c:v>
                </c:pt>
                <c:pt idx="27">
                  <c:v>20.9218572288</c:v>
                </c:pt>
                <c:pt idx="28">
                  <c:v>20.200413876082759</c:v>
                </c:pt>
                <c:pt idx="29">
                  <c:v>19.527066746879999</c:v>
                </c:pt>
                <c:pt idx="30">
                  <c:v>18.897161367948385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BC4-45E6-B840-8F3B91EB0BA4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70.841873203199995</c:v>
                </c:pt>
                <c:pt idx="1">
                  <c:v>35.420936601599998</c:v>
                </c:pt>
                <c:pt idx="2">
                  <c:v>23.6139577344</c:v>
                </c:pt>
                <c:pt idx="3">
                  <c:v>17.710468300799999</c:v>
                </c:pt>
                <c:pt idx="4">
                  <c:v>14.16837464064</c:v>
                </c:pt>
                <c:pt idx="5">
                  <c:v>11.8069788672</c:v>
                </c:pt>
                <c:pt idx="6">
                  <c:v>10.120267600457142</c:v>
                </c:pt>
                <c:pt idx="7">
                  <c:v>8.8552341503999994</c:v>
                </c:pt>
                <c:pt idx="8">
                  <c:v>7.8713192447999996</c:v>
                </c:pt>
                <c:pt idx="9">
                  <c:v>7.0841873203199999</c:v>
                </c:pt>
                <c:pt idx="10">
                  <c:v>6.4401702911999994</c:v>
                </c:pt>
                <c:pt idx="11">
                  <c:v>5.9034894335999999</c:v>
                </c:pt>
                <c:pt idx="12">
                  <c:v>5.4493748617846149</c:v>
                </c:pt>
                <c:pt idx="13">
                  <c:v>5.060133800228571</c:v>
                </c:pt>
                <c:pt idx="14">
                  <c:v>4.7227915468799999</c:v>
                </c:pt>
                <c:pt idx="15">
                  <c:v>4.4276170751999997</c:v>
                </c:pt>
                <c:pt idx="16">
                  <c:v>4.1671690119529412</c:v>
                </c:pt>
                <c:pt idx="17">
                  <c:v>3.9356596223999998</c:v>
                </c:pt>
                <c:pt idx="18">
                  <c:v>3.7285196422736839</c:v>
                </c:pt>
                <c:pt idx="19">
                  <c:v>3.5420936601599999</c:v>
                </c:pt>
                <c:pt idx="20">
                  <c:v>3.373422533485714</c:v>
                </c:pt>
                <c:pt idx="21">
                  <c:v>3.2200851455999997</c:v>
                </c:pt>
                <c:pt idx="22">
                  <c:v>3.0800814436173911</c:v>
                </c:pt>
                <c:pt idx="23">
                  <c:v>2.9517447167999999</c:v>
                </c:pt>
                <c:pt idx="24">
                  <c:v>2.8336749281279996</c:v>
                </c:pt>
                <c:pt idx="25">
                  <c:v>2.7246874308923075</c:v>
                </c:pt>
                <c:pt idx="26">
                  <c:v>2.6237730816</c:v>
                </c:pt>
                <c:pt idx="27">
                  <c:v>2.5300669001142855</c:v>
                </c:pt>
                <c:pt idx="28">
                  <c:v>2.442823213903448</c:v>
                </c:pt>
                <c:pt idx="29">
                  <c:v>2.36139577344</c:v>
                </c:pt>
                <c:pt idx="30">
                  <c:v>2.2852217162322579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BC4-45E6-B840-8F3B91EB0BA4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172.07578460160002</c:v>
                </c:pt>
                <c:pt idx="1">
                  <c:v>86.03789230080001</c:v>
                </c:pt>
                <c:pt idx="2">
                  <c:v>57.358594867200004</c:v>
                </c:pt>
                <c:pt idx="3">
                  <c:v>43.018946150400005</c:v>
                </c:pt>
                <c:pt idx="4">
                  <c:v>34.415156920320001</c:v>
                </c:pt>
                <c:pt idx="5">
                  <c:v>28.679297433600002</c:v>
                </c:pt>
                <c:pt idx="6">
                  <c:v>24.582254943085719</c:v>
                </c:pt>
                <c:pt idx="7">
                  <c:v>21.509473075200003</c:v>
                </c:pt>
                <c:pt idx="8">
                  <c:v>19.119531622400004</c:v>
                </c:pt>
                <c:pt idx="9">
                  <c:v>17.207578460160001</c:v>
                </c:pt>
                <c:pt idx="10">
                  <c:v>15.643253145600001</c:v>
                </c:pt>
                <c:pt idx="11">
                  <c:v>14.339648716800001</c:v>
                </c:pt>
                <c:pt idx="12">
                  <c:v>13.236598815507694</c:v>
                </c:pt>
                <c:pt idx="13">
                  <c:v>12.291127471542859</c:v>
                </c:pt>
                <c:pt idx="14">
                  <c:v>11.471718973440002</c:v>
                </c:pt>
                <c:pt idx="15">
                  <c:v>10.754736537600001</c:v>
                </c:pt>
                <c:pt idx="16">
                  <c:v>10.122104976564707</c:v>
                </c:pt>
                <c:pt idx="17">
                  <c:v>9.5597658112000019</c:v>
                </c:pt>
                <c:pt idx="18">
                  <c:v>9.0566202421894744</c:v>
                </c:pt>
                <c:pt idx="19">
                  <c:v>8.6037892300800003</c:v>
                </c:pt>
                <c:pt idx="20">
                  <c:v>8.1940849810285723</c:v>
                </c:pt>
                <c:pt idx="21">
                  <c:v>7.8216265728000005</c:v>
                </c:pt>
                <c:pt idx="22">
                  <c:v>7.4815558522434795</c:v>
                </c:pt>
                <c:pt idx="23">
                  <c:v>7.1698243584000005</c:v>
                </c:pt>
                <c:pt idx="24">
                  <c:v>6.8830313840640009</c:v>
                </c:pt>
                <c:pt idx="25">
                  <c:v>6.6182994077538471</c:v>
                </c:pt>
                <c:pt idx="26">
                  <c:v>6.373177207466667</c:v>
                </c:pt>
                <c:pt idx="27">
                  <c:v>6.1455637357714297</c:v>
                </c:pt>
                <c:pt idx="28">
                  <c:v>5.9336477448827596</c:v>
                </c:pt>
                <c:pt idx="29">
                  <c:v>5.7358594867200008</c:v>
                </c:pt>
                <c:pt idx="30">
                  <c:v>5.5508317613419358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BC4-45E6-B840-8F3B91EB0BA4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3290.3151071429957</c:v>
                </c:pt>
                <c:pt idx="1">
                  <c:v>1666.9948926682721</c:v>
                </c:pt>
                <c:pt idx="2">
                  <c:v>1135.5936385530417</c:v>
                </c:pt>
                <c:pt idx="3">
                  <c:v>877.17212452768456</c:v>
                </c:pt>
                <c:pt idx="4">
                  <c:v>727.94250653827646</c:v>
                </c:pt>
                <c:pt idx="5">
                  <c:v>633.30883656684341</c:v>
                </c:pt>
                <c:pt idx="6">
                  <c:v>569.87285117710996</c:v>
                </c:pt>
                <c:pt idx="7">
                  <c:v>525.93541865093903</c:v>
                </c:pt>
                <c:pt idx="8">
                  <c:v>494.99702136714291</c:v>
                </c:pt>
                <c:pt idx="9">
                  <c:v>473.15794875300918</c:v>
                </c:pt>
                <c:pt idx="10">
                  <c:v>457.93656680772096</c:v>
                </c:pt>
                <c:pt idx="11">
                  <c:v>447.67845286406686</c:v>
                </c:pt>
                <c:pt idx="12">
                  <c:v>441.23823738320817</c:v>
                </c:pt>
                <c:pt idx="13">
                  <c:v>437.79779926597433</c:v>
                </c:pt>
                <c:pt idx="14">
                  <c:v>436.75718303964055</c:v>
                </c:pt>
                <c:pt idx="15">
                  <c:v>437.66642209966307</c:v>
                </c:pt>
                <c:pt idx="16">
                  <c:v>440.1814243366847</c:v>
                </c:pt>
                <c:pt idx="17">
                  <c:v>444.03456255453921</c:v>
                </c:pt>
                <c:pt idx="18">
                  <c:v>449.01455212467374</c:v>
                </c:pt>
                <c:pt idx="19">
                  <c:v>454.95236534424652</c:v>
                </c:pt>
                <c:pt idx="20">
                  <c:v>461.71117026333781</c:v>
                </c:pt>
                <c:pt idx="21">
                  <c:v>469.17901346837664</c:v>
                </c:pt>
                <c:pt idx="22">
                  <c:v>477.26341170467447</c:v>
                </c:pt>
                <c:pt idx="23">
                  <c:v>485.88729559332376</c:v>
                </c:pt>
                <c:pt idx="24">
                  <c:v>494.98592685604245</c:v>
                </c:pt>
                <c:pt idx="25">
                  <c:v>504.50452694966856</c:v>
                </c:pt>
                <c:pt idx="26">
                  <c:v>514.39643267076815</c:v>
                </c:pt>
                <c:pt idx="27">
                  <c:v>524.62164698782601</c:v>
                </c:pt>
                <c:pt idx="28">
                  <c:v>535.14568970126015</c:v>
                </c:pt>
                <c:pt idx="29">
                  <c:v>545.93867797143321</c:v>
                </c:pt>
                <c:pt idx="30">
                  <c:v>556.9745848089832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BC4-45E6-B840-8F3B91EB0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81-401C-9465-612DB35ED1D9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2.3992660645161288</c:v>
                </c:pt>
                <c:pt idx="1">
                  <c:v>4.7985321290322576</c:v>
                </c:pt>
                <c:pt idx="2">
                  <c:v>7.1977981935483868</c:v>
                </c:pt>
                <c:pt idx="3">
                  <c:v>9.5970642580645151</c:v>
                </c:pt>
                <c:pt idx="4">
                  <c:v>11.996330322580643</c:v>
                </c:pt>
                <c:pt idx="5">
                  <c:v>14.395596387096774</c:v>
                </c:pt>
                <c:pt idx="6">
                  <c:v>16.7948624516129</c:v>
                </c:pt>
                <c:pt idx="7">
                  <c:v>19.19412851612903</c:v>
                </c:pt>
                <c:pt idx="8">
                  <c:v>21.59339458064516</c:v>
                </c:pt>
                <c:pt idx="9">
                  <c:v>23.992660645161287</c:v>
                </c:pt>
                <c:pt idx="10">
                  <c:v>26.391926709677417</c:v>
                </c:pt>
                <c:pt idx="11">
                  <c:v>28.791192774193547</c:v>
                </c:pt>
                <c:pt idx="12">
                  <c:v>31.190458838709674</c:v>
                </c:pt>
                <c:pt idx="13">
                  <c:v>33.5897249032258</c:v>
                </c:pt>
                <c:pt idx="14">
                  <c:v>35.988990967741934</c:v>
                </c:pt>
                <c:pt idx="15">
                  <c:v>38.388257032258061</c:v>
                </c:pt>
                <c:pt idx="16">
                  <c:v>40.787523096774187</c:v>
                </c:pt>
                <c:pt idx="17">
                  <c:v>43.186789161290321</c:v>
                </c:pt>
                <c:pt idx="18">
                  <c:v>45.586055225806447</c:v>
                </c:pt>
                <c:pt idx="19">
                  <c:v>47.985321290322574</c:v>
                </c:pt>
                <c:pt idx="20">
                  <c:v>50.384587354838708</c:v>
                </c:pt>
                <c:pt idx="21">
                  <c:v>52.783853419354834</c:v>
                </c:pt>
                <c:pt idx="22">
                  <c:v>55.183119483870961</c:v>
                </c:pt>
                <c:pt idx="23">
                  <c:v>57.582385548387094</c:v>
                </c:pt>
                <c:pt idx="24">
                  <c:v>59.981651612903221</c:v>
                </c:pt>
                <c:pt idx="25">
                  <c:v>62.380917677419347</c:v>
                </c:pt>
                <c:pt idx="26">
                  <c:v>64.780183741935474</c:v>
                </c:pt>
                <c:pt idx="27">
                  <c:v>67.179449806451601</c:v>
                </c:pt>
                <c:pt idx="28">
                  <c:v>69.578715870967741</c:v>
                </c:pt>
                <c:pt idx="29">
                  <c:v>71.977981935483868</c:v>
                </c:pt>
                <c:pt idx="30">
                  <c:v>74.377247999999994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81-401C-9465-612DB35ED1D9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4.7449599999999998</c:v>
                </c:pt>
                <c:pt idx="1">
                  <c:v>9.4899199999999997</c:v>
                </c:pt>
                <c:pt idx="2">
                  <c:v>14.23488</c:v>
                </c:pt>
                <c:pt idx="3">
                  <c:v>18.979839999999999</c:v>
                </c:pt>
                <c:pt idx="4">
                  <c:v>23.724799999999998</c:v>
                </c:pt>
                <c:pt idx="5">
                  <c:v>28.469760000000001</c:v>
                </c:pt>
                <c:pt idx="6">
                  <c:v>33.21472</c:v>
                </c:pt>
                <c:pt idx="7">
                  <c:v>37.959679999999999</c:v>
                </c:pt>
                <c:pt idx="8">
                  <c:v>42.704639999999998</c:v>
                </c:pt>
                <c:pt idx="9">
                  <c:v>47.449599999999997</c:v>
                </c:pt>
                <c:pt idx="10">
                  <c:v>52.194559999999996</c:v>
                </c:pt>
                <c:pt idx="11">
                  <c:v>56.939520000000002</c:v>
                </c:pt>
                <c:pt idx="12">
                  <c:v>61.684480000000001</c:v>
                </c:pt>
                <c:pt idx="13">
                  <c:v>66.42944</c:v>
                </c:pt>
                <c:pt idx="14">
                  <c:v>71.174399999999991</c:v>
                </c:pt>
                <c:pt idx="15">
                  <c:v>75.919359999999998</c:v>
                </c:pt>
                <c:pt idx="16">
                  <c:v>80.664320000000004</c:v>
                </c:pt>
                <c:pt idx="17">
                  <c:v>85.409279999999995</c:v>
                </c:pt>
                <c:pt idx="18">
                  <c:v>90.154240000000001</c:v>
                </c:pt>
                <c:pt idx="19">
                  <c:v>94.899199999999993</c:v>
                </c:pt>
                <c:pt idx="20">
                  <c:v>99.644159999999999</c:v>
                </c:pt>
                <c:pt idx="21">
                  <c:v>104.38911999999999</c:v>
                </c:pt>
                <c:pt idx="22">
                  <c:v>109.13408</c:v>
                </c:pt>
                <c:pt idx="23">
                  <c:v>113.87904</c:v>
                </c:pt>
                <c:pt idx="24">
                  <c:v>118.624</c:v>
                </c:pt>
                <c:pt idx="25">
                  <c:v>123.36896</c:v>
                </c:pt>
                <c:pt idx="26">
                  <c:v>128.11392000000001</c:v>
                </c:pt>
                <c:pt idx="27">
                  <c:v>132.85888</c:v>
                </c:pt>
                <c:pt idx="28">
                  <c:v>137.60383999999999</c:v>
                </c:pt>
                <c:pt idx="29">
                  <c:v>142.34879999999998</c:v>
                </c:pt>
                <c:pt idx="30">
                  <c:v>147.09376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81-401C-9465-612DB35ED1D9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7.4140000000000006</c:v>
                </c:pt>
                <c:pt idx="1">
                  <c:v>14.828000000000001</c:v>
                </c:pt>
                <c:pt idx="2">
                  <c:v>22.242000000000001</c:v>
                </c:pt>
                <c:pt idx="3">
                  <c:v>29.656000000000002</c:v>
                </c:pt>
                <c:pt idx="4">
                  <c:v>37.07</c:v>
                </c:pt>
                <c:pt idx="5">
                  <c:v>44.484000000000002</c:v>
                </c:pt>
                <c:pt idx="6">
                  <c:v>51.898000000000003</c:v>
                </c:pt>
                <c:pt idx="7">
                  <c:v>59.312000000000005</c:v>
                </c:pt>
                <c:pt idx="8">
                  <c:v>66.725999999999999</c:v>
                </c:pt>
                <c:pt idx="9">
                  <c:v>74.14</c:v>
                </c:pt>
                <c:pt idx="10">
                  <c:v>81.554000000000002</c:v>
                </c:pt>
                <c:pt idx="11">
                  <c:v>88.968000000000004</c:v>
                </c:pt>
                <c:pt idx="12">
                  <c:v>96.382000000000005</c:v>
                </c:pt>
                <c:pt idx="13">
                  <c:v>103.79600000000001</c:v>
                </c:pt>
                <c:pt idx="14">
                  <c:v>111.21000000000001</c:v>
                </c:pt>
                <c:pt idx="15">
                  <c:v>118.62400000000001</c:v>
                </c:pt>
                <c:pt idx="16">
                  <c:v>126.03800000000001</c:v>
                </c:pt>
                <c:pt idx="17">
                  <c:v>133.452</c:v>
                </c:pt>
                <c:pt idx="18">
                  <c:v>140.86600000000001</c:v>
                </c:pt>
                <c:pt idx="19">
                  <c:v>148.28</c:v>
                </c:pt>
                <c:pt idx="20">
                  <c:v>155.69400000000002</c:v>
                </c:pt>
                <c:pt idx="21">
                  <c:v>163.108</c:v>
                </c:pt>
                <c:pt idx="22">
                  <c:v>170.52200000000002</c:v>
                </c:pt>
                <c:pt idx="23">
                  <c:v>177.93600000000001</c:v>
                </c:pt>
                <c:pt idx="24">
                  <c:v>185.35000000000002</c:v>
                </c:pt>
                <c:pt idx="25">
                  <c:v>192.76400000000001</c:v>
                </c:pt>
                <c:pt idx="26">
                  <c:v>200.17800000000003</c:v>
                </c:pt>
                <c:pt idx="27">
                  <c:v>207.59200000000001</c:v>
                </c:pt>
                <c:pt idx="28">
                  <c:v>215.00600000000003</c:v>
                </c:pt>
                <c:pt idx="29">
                  <c:v>222.42000000000002</c:v>
                </c:pt>
                <c:pt idx="30">
                  <c:v>229.83400000000003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81-401C-9465-612DB35ED1D9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1802.1521699310345</c:v>
                </c:pt>
                <c:pt idx="1">
                  <c:v>901.07608496551723</c:v>
                </c:pt>
                <c:pt idx="2">
                  <c:v>600.71738997701152</c:v>
                </c:pt>
                <c:pt idx="3">
                  <c:v>450.53804248275861</c:v>
                </c:pt>
                <c:pt idx="4">
                  <c:v>360.43043398620688</c:v>
                </c:pt>
                <c:pt idx="5">
                  <c:v>300.35869498850576</c:v>
                </c:pt>
                <c:pt idx="6">
                  <c:v>257.45030999014779</c:v>
                </c:pt>
                <c:pt idx="7">
                  <c:v>225.26902124137931</c:v>
                </c:pt>
                <c:pt idx="8">
                  <c:v>200.23912999233715</c:v>
                </c:pt>
                <c:pt idx="9">
                  <c:v>180.21521699310344</c:v>
                </c:pt>
                <c:pt idx="10">
                  <c:v>163.83201544827585</c:v>
                </c:pt>
                <c:pt idx="11">
                  <c:v>150.17934749425288</c:v>
                </c:pt>
                <c:pt idx="12">
                  <c:v>138.62708999469496</c:v>
                </c:pt>
                <c:pt idx="13">
                  <c:v>128.72515499507389</c:v>
                </c:pt>
                <c:pt idx="14">
                  <c:v>120.14347799540229</c:v>
                </c:pt>
                <c:pt idx="15">
                  <c:v>112.63451062068965</c:v>
                </c:pt>
                <c:pt idx="16">
                  <c:v>106.00895117241379</c:v>
                </c:pt>
                <c:pt idx="17">
                  <c:v>100.11956499616858</c:v>
                </c:pt>
                <c:pt idx="18">
                  <c:v>94.850114206896549</c:v>
                </c:pt>
                <c:pt idx="19">
                  <c:v>90.10760849655172</c:v>
                </c:pt>
                <c:pt idx="20">
                  <c:v>85.816769996715919</c:v>
                </c:pt>
                <c:pt idx="21">
                  <c:v>81.916007724137927</c:v>
                </c:pt>
                <c:pt idx="22">
                  <c:v>78.354442170914538</c:v>
                </c:pt>
                <c:pt idx="23">
                  <c:v>75.08967374712644</c:v>
                </c:pt>
                <c:pt idx="24">
                  <c:v>72.086086797241379</c:v>
                </c:pt>
                <c:pt idx="25">
                  <c:v>69.313544997347478</c:v>
                </c:pt>
                <c:pt idx="26">
                  <c:v>66.74637666411239</c:v>
                </c:pt>
                <c:pt idx="27">
                  <c:v>64.362577497536947</c:v>
                </c:pt>
                <c:pt idx="28">
                  <c:v>62.143178273483947</c:v>
                </c:pt>
                <c:pt idx="29">
                  <c:v>60.071738997701146</c:v>
                </c:pt>
                <c:pt idx="30">
                  <c:v>58.13394096551724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E81-401C-9465-612DB35ED1D9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5.7916799999999995</c:v>
                </c:pt>
                <c:pt idx="1">
                  <c:v>2.8958399999999997</c:v>
                </c:pt>
                <c:pt idx="2">
                  <c:v>1.9305599999999998</c:v>
                </c:pt>
                <c:pt idx="3">
                  <c:v>1.4479199999999999</c:v>
                </c:pt>
                <c:pt idx="4">
                  <c:v>1.1583359999999998</c:v>
                </c:pt>
                <c:pt idx="5">
                  <c:v>0.96527999999999992</c:v>
                </c:pt>
                <c:pt idx="6">
                  <c:v>0.82738285714285709</c:v>
                </c:pt>
                <c:pt idx="7">
                  <c:v>0.72395999999999994</c:v>
                </c:pt>
                <c:pt idx="8">
                  <c:v>0.64351999999999998</c:v>
                </c:pt>
                <c:pt idx="9">
                  <c:v>0.57916799999999991</c:v>
                </c:pt>
                <c:pt idx="10">
                  <c:v>0.52651636363636356</c:v>
                </c:pt>
                <c:pt idx="11">
                  <c:v>0.48263999999999996</c:v>
                </c:pt>
                <c:pt idx="12">
                  <c:v>0.44551384615384609</c:v>
                </c:pt>
                <c:pt idx="13">
                  <c:v>0.41369142857142854</c:v>
                </c:pt>
                <c:pt idx="14">
                  <c:v>0.38611199999999996</c:v>
                </c:pt>
                <c:pt idx="15">
                  <c:v>0.36197999999999997</c:v>
                </c:pt>
                <c:pt idx="16">
                  <c:v>0.3406870588235294</c:v>
                </c:pt>
                <c:pt idx="17">
                  <c:v>0.32175999999999999</c:v>
                </c:pt>
                <c:pt idx="18">
                  <c:v>0.30482526315789471</c:v>
                </c:pt>
                <c:pt idx="19">
                  <c:v>0.28958399999999995</c:v>
                </c:pt>
                <c:pt idx="20">
                  <c:v>0.27579428571428571</c:v>
                </c:pt>
                <c:pt idx="21">
                  <c:v>0.26325818181818178</c:v>
                </c:pt>
                <c:pt idx="22">
                  <c:v>0.25181217391304345</c:v>
                </c:pt>
                <c:pt idx="23">
                  <c:v>0.24131999999999998</c:v>
                </c:pt>
                <c:pt idx="24">
                  <c:v>0.23166719999999999</c:v>
                </c:pt>
                <c:pt idx="25">
                  <c:v>0.22275692307692305</c:v>
                </c:pt>
                <c:pt idx="26">
                  <c:v>0.21450666666666665</c:v>
                </c:pt>
                <c:pt idx="27">
                  <c:v>0.20684571428571427</c:v>
                </c:pt>
                <c:pt idx="28">
                  <c:v>0.19971310344827584</c:v>
                </c:pt>
                <c:pt idx="29">
                  <c:v>0.19305599999999998</c:v>
                </c:pt>
                <c:pt idx="30">
                  <c:v>0.18682838709677418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E81-401C-9465-612DB35ED1D9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25.557947207431745</c:v>
                </c:pt>
                <c:pt idx="1">
                  <c:v>12.778973603715873</c:v>
                </c:pt>
                <c:pt idx="2">
                  <c:v>8.5193157358105811</c:v>
                </c:pt>
                <c:pt idx="3">
                  <c:v>6.3894868018579363</c:v>
                </c:pt>
                <c:pt idx="4">
                  <c:v>5.1115894414863492</c:v>
                </c:pt>
                <c:pt idx="5">
                  <c:v>4.2596578679052906</c:v>
                </c:pt>
                <c:pt idx="6">
                  <c:v>3.6511353153473922</c:v>
                </c:pt>
                <c:pt idx="7">
                  <c:v>3.1947434009289681</c:v>
                </c:pt>
                <c:pt idx="8">
                  <c:v>2.8397719119368605</c:v>
                </c:pt>
                <c:pt idx="9">
                  <c:v>2.5557947207431746</c:v>
                </c:pt>
                <c:pt idx="10">
                  <c:v>2.3234497461301586</c:v>
                </c:pt>
                <c:pt idx="11">
                  <c:v>2.1298289339526453</c:v>
                </c:pt>
                <c:pt idx="12">
                  <c:v>1.9659959390332111</c:v>
                </c:pt>
                <c:pt idx="13">
                  <c:v>1.8255676576736961</c:v>
                </c:pt>
                <c:pt idx="14">
                  <c:v>1.7038631471621164</c:v>
                </c:pt>
                <c:pt idx="15">
                  <c:v>1.5973717004644841</c:v>
                </c:pt>
                <c:pt idx="16">
                  <c:v>1.5034086592606908</c:v>
                </c:pt>
                <c:pt idx="17">
                  <c:v>1.4198859559684303</c:v>
                </c:pt>
                <c:pt idx="18">
                  <c:v>1.3451551161806181</c:v>
                </c:pt>
                <c:pt idx="19">
                  <c:v>1.2778973603715873</c:v>
                </c:pt>
                <c:pt idx="20">
                  <c:v>1.2170451051157973</c:v>
                </c:pt>
                <c:pt idx="21">
                  <c:v>1.1617248730650793</c:v>
                </c:pt>
                <c:pt idx="22">
                  <c:v>1.1112150959752933</c:v>
                </c:pt>
                <c:pt idx="23">
                  <c:v>1.0649144669763226</c:v>
                </c:pt>
                <c:pt idx="24">
                  <c:v>1.0223178882972699</c:v>
                </c:pt>
                <c:pt idx="25">
                  <c:v>0.98299796951660556</c:v>
                </c:pt>
                <c:pt idx="26">
                  <c:v>0.94659063731228688</c:v>
                </c:pt>
                <c:pt idx="27">
                  <c:v>0.91278382883684805</c:v>
                </c:pt>
                <c:pt idx="28">
                  <c:v>0.88130852439419816</c:v>
                </c:pt>
                <c:pt idx="29">
                  <c:v>0.8519315735810582</c:v>
                </c:pt>
                <c:pt idx="30">
                  <c:v>0.82444990991715306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E81-401C-9465-612DB35ED1D9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613.52542372881351</c:v>
                </c:pt>
                <c:pt idx="1">
                  <c:v>306.76271186440675</c:v>
                </c:pt>
                <c:pt idx="2">
                  <c:v>204.50847457627117</c:v>
                </c:pt>
                <c:pt idx="3">
                  <c:v>153.38135593220338</c:v>
                </c:pt>
                <c:pt idx="4">
                  <c:v>122.7050847457627</c:v>
                </c:pt>
                <c:pt idx="5">
                  <c:v>102.25423728813558</c:v>
                </c:pt>
                <c:pt idx="6">
                  <c:v>87.646489104116213</c:v>
                </c:pt>
                <c:pt idx="7">
                  <c:v>76.690677966101688</c:v>
                </c:pt>
                <c:pt idx="8">
                  <c:v>68.169491525423723</c:v>
                </c:pt>
                <c:pt idx="9">
                  <c:v>61.352542372881352</c:v>
                </c:pt>
                <c:pt idx="10">
                  <c:v>55.775038520801225</c:v>
                </c:pt>
                <c:pt idx="11">
                  <c:v>51.127118644067792</c:v>
                </c:pt>
                <c:pt idx="12">
                  <c:v>47.194263363754885</c:v>
                </c:pt>
                <c:pt idx="13">
                  <c:v>43.823244552058107</c:v>
                </c:pt>
                <c:pt idx="14">
                  <c:v>40.901694915254232</c:v>
                </c:pt>
                <c:pt idx="15">
                  <c:v>38.345338983050844</c:v>
                </c:pt>
                <c:pt idx="16">
                  <c:v>36.089730807577268</c:v>
                </c:pt>
                <c:pt idx="17">
                  <c:v>34.084745762711862</c:v>
                </c:pt>
                <c:pt idx="18">
                  <c:v>32.290811775200709</c:v>
                </c:pt>
                <c:pt idx="19">
                  <c:v>30.676271186440676</c:v>
                </c:pt>
                <c:pt idx="20">
                  <c:v>29.215496368038739</c:v>
                </c:pt>
                <c:pt idx="21">
                  <c:v>27.887519260400612</c:v>
                </c:pt>
                <c:pt idx="22">
                  <c:v>26.67501842299189</c:v>
                </c:pt>
                <c:pt idx="23">
                  <c:v>25.563559322033896</c:v>
                </c:pt>
                <c:pt idx="24">
                  <c:v>24.541016949152539</c:v>
                </c:pt>
                <c:pt idx="25">
                  <c:v>23.597131681877443</c:v>
                </c:pt>
                <c:pt idx="26">
                  <c:v>22.723163841807906</c:v>
                </c:pt>
                <c:pt idx="27">
                  <c:v>21.911622276029053</c:v>
                </c:pt>
                <c:pt idx="28">
                  <c:v>21.156049094097018</c:v>
                </c:pt>
                <c:pt idx="29">
                  <c:v>20.450847457627116</c:v>
                </c:pt>
                <c:pt idx="30">
                  <c:v>19.791142700929466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E81-401C-9465-612DB35ED1D9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585.81200240639998</c:v>
                </c:pt>
                <c:pt idx="1">
                  <c:v>292.90600120319999</c:v>
                </c:pt>
                <c:pt idx="2">
                  <c:v>195.27066746879999</c:v>
                </c:pt>
                <c:pt idx="3">
                  <c:v>146.4530006016</c:v>
                </c:pt>
                <c:pt idx="4">
                  <c:v>117.16240048128</c:v>
                </c:pt>
                <c:pt idx="5">
                  <c:v>97.635333734399993</c:v>
                </c:pt>
                <c:pt idx="6">
                  <c:v>83.687428915200002</c:v>
                </c:pt>
                <c:pt idx="7">
                  <c:v>73.226500300799998</c:v>
                </c:pt>
                <c:pt idx="8">
                  <c:v>65.090222489599995</c:v>
                </c:pt>
                <c:pt idx="9">
                  <c:v>58.581200240640001</c:v>
                </c:pt>
                <c:pt idx="10">
                  <c:v>53.255636582400001</c:v>
                </c:pt>
                <c:pt idx="11">
                  <c:v>48.817666867199996</c:v>
                </c:pt>
                <c:pt idx="12">
                  <c:v>45.062461723569228</c:v>
                </c:pt>
                <c:pt idx="13">
                  <c:v>41.843714457600001</c:v>
                </c:pt>
                <c:pt idx="14">
                  <c:v>39.054133493759998</c:v>
                </c:pt>
                <c:pt idx="15">
                  <c:v>36.613250150399999</c:v>
                </c:pt>
                <c:pt idx="16">
                  <c:v>34.459529553317644</c:v>
                </c:pt>
                <c:pt idx="17">
                  <c:v>32.545111244799998</c:v>
                </c:pt>
                <c:pt idx="18">
                  <c:v>30.832210652968421</c:v>
                </c:pt>
                <c:pt idx="19">
                  <c:v>29.290600120320001</c:v>
                </c:pt>
                <c:pt idx="20">
                  <c:v>27.895809638399999</c:v>
                </c:pt>
                <c:pt idx="21">
                  <c:v>26.627818291200001</c:v>
                </c:pt>
                <c:pt idx="22">
                  <c:v>25.470087061147826</c:v>
                </c:pt>
                <c:pt idx="23">
                  <c:v>24.408833433599998</c:v>
                </c:pt>
                <c:pt idx="24">
                  <c:v>23.432480096256</c:v>
                </c:pt>
                <c:pt idx="25">
                  <c:v>22.531230861784614</c:v>
                </c:pt>
                <c:pt idx="26">
                  <c:v>21.696740829866666</c:v>
                </c:pt>
                <c:pt idx="27">
                  <c:v>20.9218572288</c:v>
                </c:pt>
                <c:pt idx="28">
                  <c:v>20.200413876082759</c:v>
                </c:pt>
                <c:pt idx="29">
                  <c:v>19.527066746879999</c:v>
                </c:pt>
                <c:pt idx="30">
                  <c:v>18.897161367948385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E81-401C-9465-612DB35ED1D9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70.841873203199995</c:v>
                </c:pt>
                <c:pt idx="1">
                  <c:v>35.420936601599998</c:v>
                </c:pt>
                <c:pt idx="2">
                  <c:v>23.6139577344</c:v>
                </c:pt>
                <c:pt idx="3">
                  <c:v>17.710468300799999</c:v>
                </c:pt>
                <c:pt idx="4">
                  <c:v>14.16837464064</c:v>
                </c:pt>
                <c:pt idx="5">
                  <c:v>11.8069788672</c:v>
                </c:pt>
                <c:pt idx="6">
                  <c:v>10.120267600457142</c:v>
                </c:pt>
                <c:pt idx="7">
                  <c:v>8.8552341503999994</c:v>
                </c:pt>
                <c:pt idx="8">
                  <c:v>7.8713192447999996</c:v>
                </c:pt>
                <c:pt idx="9">
                  <c:v>7.0841873203199999</c:v>
                </c:pt>
                <c:pt idx="10">
                  <c:v>6.4401702911999994</c:v>
                </c:pt>
                <c:pt idx="11">
                  <c:v>5.9034894335999999</c:v>
                </c:pt>
                <c:pt idx="12">
                  <c:v>5.4493748617846149</c:v>
                </c:pt>
                <c:pt idx="13">
                  <c:v>5.060133800228571</c:v>
                </c:pt>
                <c:pt idx="14">
                  <c:v>4.7227915468799999</c:v>
                </c:pt>
                <c:pt idx="15">
                  <c:v>4.4276170751999997</c:v>
                </c:pt>
                <c:pt idx="16">
                  <c:v>4.1671690119529412</c:v>
                </c:pt>
                <c:pt idx="17">
                  <c:v>3.9356596223999998</c:v>
                </c:pt>
                <c:pt idx="18">
                  <c:v>3.7285196422736839</c:v>
                </c:pt>
                <c:pt idx="19">
                  <c:v>3.5420936601599999</c:v>
                </c:pt>
                <c:pt idx="20">
                  <c:v>3.373422533485714</c:v>
                </c:pt>
                <c:pt idx="21">
                  <c:v>3.2200851455999997</c:v>
                </c:pt>
                <c:pt idx="22">
                  <c:v>3.0800814436173911</c:v>
                </c:pt>
                <c:pt idx="23">
                  <c:v>2.9517447167999999</c:v>
                </c:pt>
                <c:pt idx="24">
                  <c:v>2.8336749281279996</c:v>
                </c:pt>
                <c:pt idx="25">
                  <c:v>2.7246874308923075</c:v>
                </c:pt>
                <c:pt idx="26">
                  <c:v>2.6237730816</c:v>
                </c:pt>
                <c:pt idx="27">
                  <c:v>2.5300669001142855</c:v>
                </c:pt>
                <c:pt idx="28">
                  <c:v>2.442823213903448</c:v>
                </c:pt>
                <c:pt idx="29">
                  <c:v>2.36139577344</c:v>
                </c:pt>
                <c:pt idx="30">
                  <c:v>2.2852217162322579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E81-401C-9465-612DB35ED1D9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172.07578460160002</c:v>
                </c:pt>
                <c:pt idx="1">
                  <c:v>86.03789230080001</c:v>
                </c:pt>
                <c:pt idx="2">
                  <c:v>57.358594867200004</c:v>
                </c:pt>
                <c:pt idx="3">
                  <c:v>43.018946150400005</c:v>
                </c:pt>
                <c:pt idx="4">
                  <c:v>34.415156920320001</c:v>
                </c:pt>
                <c:pt idx="5">
                  <c:v>28.679297433600002</c:v>
                </c:pt>
                <c:pt idx="6">
                  <c:v>24.582254943085719</c:v>
                </c:pt>
                <c:pt idx="7">
                  <c:v>21.509473075200003</c:v>
                </c:pt>
                <c:pt idx="8">
                  <c:v>19.119531622400004</c:v>
                </c:pt>
                <c:pt idx="9">
                  <c:v>17.207578460160001</c:v>
                </c:pt>
                <c:pt idx="10">
                  <c:v>15.643253145600001</c:v>
                </c:pt>
                <c:pt idx="11">
                  <c:v>14.339648716800001</c:v>
                </c:pt>
                <c:pt idx="12">
                  <c:v>13.236598815507694</c:v>
                </c:pt>
                <c:pt idx="13">
                  <c:v>12.291127471542859</c:v>
                </c:pt>
                <c:pt idx="14">
                  <c:v>11.471718973440002</c:v>
                </c:pt>
                <c:pt idx="15">
                  <c:v>10.754736537600001</c:v>
                </c:pt>
                <c:pt idx="16">
                  <c:v>10.122104976564707</c:v>
                </c:pt>
                <c:pt idx="17">
                  <c:v>9.5597658112000019</c:v>
                </c:pt>
                <c:pt idx="18">
                  <c:v>9.0566202421894744</c:v>
                </c:pt>
                <c:pt idx="19">
                  <c:v>8.6037892300800003</c:v>
                </c:pt>
                <c:pt idx="20">
                  <c:v>8.1940849810285723</c:v>
                </c:pt>
                <c:pt idx="21">
                  <c:v>7.8216265728000005</c:v>
                </c:pt>
                <c:pt idx="22">
                  <c:v>7.4815558522434795</c:v>
                </c:pt>
                <c:pt idx="23">
                  <c:v>7.1698243584000005</c:v>
                </c:pt>
                <c:pt idx="24">
                  <c:v>6.8830313840640009</c:v>
                </c:pt>
                <c:pt idx="25">
                  <c:v>6.6182994077538471</c:v>
                </c:pt>
                <c:pt idx="26">
                  <c:v>6.373177207466667</c:v>
                </c:pt>
                <c:pt idx="27">
                  <c:v>6.1455637357714297</c:v>
                </c:pt>
                <c:pt idx="28">
                  <c:v>5.9336477448827596</c:v>
                </c:pt>
                <c:pt idx="29">
                  <c:v>5.7358594867200008</c:v>
                </c:pt>
                <c:pt idx="30">
                  <c:v>5.5508317613419358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E81-401C-9465-612DB35ED1D9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3290.3151071429957</c:v>
                </c:pt>
                <c:pt idx="1">
                  <c:v>1666.9948926682721</c:v>
                </c:pt>
                <c:pt idx="2">
                  <c:v>1135.5936385530417</c:v>
                </c:pt>
                <c:pt idx="3">
                  <c:v>877.17212452768456</c:v>
                </c:pt>
                <c:pt idx="4">
                  <c:v>727.94250653827646</c:v>
                </c:pt>
                <c:pt idx="5">
                  <c:v>633.30883656684341</c:v>
                </c:pt>
                <c:pt idx="6">
                  <c:v>569.87285117710996</c:v>
                </c:pt>
                <c:pt idx="7">
                  <c:v>525.93541865093903</c:v>
                </c:pt>
                <c:pt idx="8">
                  <c:v>494.99702136714291</c:v>
                </c:pt>
                <c:pt idx="9">
                  <c:v>473.15794875300918</c:v>
                </c:pt>
                <c:pt idx="10">
                  <c:v>457.93656680772096</c:v>
                </c:pt>
                <c:pt idx="11">
                  <c:v>447.67845286406686</c:v>
                </c:pt>
                <c:pt idx="12">
                  <c:v>441.23823738320817</c:v>
                </c:pt>
                <c:pt idx="13">
                  <c:v>437.79779926597433</c:v>
                </c:pt>
                <c:pt idx="14">
                  <c:v>436.75718303964055</c:v>
                </c:pt>
                <c:pt idx="15">
                  <c:v>437.66642209966307</c:v>
                </c:pt>
                <c:pt idx="16">
                  <c:v>440.1814243366847</c:v>
                </c:pt>
                <c:pt idx="17">
                  <c:v>444.03456255453921</c:v>
                </c:pt>
                <c:pt idx="18">
                  <c:v>449.01455212467374</c:v>
                </c:pt>
                <c:pt idx="19">
                  <c:v>454.95236534424652</c:v>
                </c:pt>
                <c:pt idx="20">
                  <c:v>461.71117026333781</c:v>
                </c:pt>
                <c:pt idx="21">
                  <c:v>469.17901346837664</c:v>
                </c:pt>
                <c:pt idx="22">
                  <c:v>477.26341170467447</c:v>
                </c:pt>
                <c:pt idx="23">
                  <c:v>485.88729559332376</c:v>
                </c:pt>
                <c:pt idx="24">
                  <c:v>494.98592685604245</c:v>
                </c:pt>
                <c:pt idx="25">
                  <c:v>504.50452694966856</c:v>
                </c:pt>
                <c:pt idx="26">
                  <c:v>514.39643267076815</c:v>
                </c:pt>
                <c:pt idx="27">
                  <c:v>524.62164698782601</c:v>
                </c:pt>
                <c:pt idx="28">
                  <c:v>535.14568970126015</c:v>
                </c:pt>
                <c:pt idx="29">
                  <c:v>545.93867797143321</c:v>
                </c:pt>
                <c:pt idx="30">
                  <c:v>556.9745848089832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E81-401C-9465-612DB35ED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Определение рационального варианта возведения объекта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0.30549156886618145"/>
          <c:y val="1.4810704139265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'a_r=0.5'!$E$9</c:f>
              <c:strCache>
                <c:ptCount val="1"/>
                <c:pt idx="0">
                  <c:v>tр, мес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'a_r=0.5'!$E$10:$E$40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EE-498A-9F53-CFEA13C0ED13}"/>
            </c:ext>
          </c:extLst>
        </c:ser>
        <c:ser>
          <c:idx val="1"/>
          <c:order val="1"/>
          <c:tx>
            <c:strRef>
              <c:f>'a_r=0.5'!$F$9</c:f>
              <c:strCache>
                <c:ptCount val="1"/>
                <c:pt idx="0">
                  <c:v>S1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'a_r=0.5'!$F$10:$F$40</c:f>
              <c:numCache>
                <c:formatCode>0.000</c:formatCode>
                <c:ptCount val="31"/>
                <c:pt idx="0">
                  <c:v>2.3992660645161288</c:v>
                </c:pt>
                <c:pt idx="1">
                  <c:v>4.7985321290322576</c:v>
                </c:pt>
                <c:pt idx="2">
                  <c:v>7.1977981935483868</c:v>
                </c:pt>
                <c:pt idx="3">
                  <c:v>9.5970642580645151</c:v>
                </c:pt>
                <c:pt idx="4">
                  <c:v>11.996330322580643</c:v>
                </c:pt>
                <c:pt idx="5">
                  <c:v>14.395596387096774</c:v>
                </c:pt>
                <c:pt idx="6">
                  <c:v>16.7948624516129</c:v>
                </c:pt>
                <c:pt idx="7">
                  <c:v>19.19412851612903</c:v>
                </c:pt>
                <c:pt idx="8">
                  <c:v>21.59339458064516</c:v>
                </c:pt>
                <c:pt idx="9">
                  <c:v>23.992660645161287</c:v>
                </c:pt>
                <c:pt idx="10">
                  <c:v>26.391926709677417</c:v>
                </c:pt>
                <c:pt idx="11">
                  <c:v>28.791192774193547</c:v>
                </c:pt>
                <c:pt idx="12">
                  <c:v>31.190458838709674</c:v>
                </c:pt>
                <c:pt idx="13">
                  <c:v>33.5897249032258</c:v>
                </c:pt>
                <c:pt idx="14">
                  <c:v>35.988990967741934</c:v>
                </c:pt>
                <c:pt idx="15">
                  <c:v>38.388257032258061</c:v>
                </c:pt>
                <c:pt idx="16">
                  <c:v>40.787523096774187</c:v>
                </c:pt>
                <c:pt idx="17">
                  <c:v>43.186789161290321</c:v>
                </c:pt>
                <c:pt idx="18">
                  <c:v>45.586055225806447</c:v>
                </c:pt>
                <c:pt idx="19">
                  <c:v>47.985321290322574</c:v>
                </c:pt>
                <c:pt idx="20">
                  <c:v>50.384587354838708</c:v>
                </c:pt>
                <c:pt idx="21">
                  <c:v>52.783853419354834</c:v>
                </c:pt>
                <c:pt idx="22">
                  <c:v>55.183119483870961</c:v>
                </c:pt>
                <c:pt idx="23">
                  <c:v>57.582385548387094</c:v>
                </c:pt>
                <c:pt idx="24">
                  <c:v>59.981651612903221</c:v>
                </c:pt>
                <c:pt idx="25">
                  <c:v>62.380917677419347</c:v>
                </c:pt>
                <c:pt idx="26">
                  <c:v>64.780183741935474</c:v>
                </c:pt>
                <c:pt idx="27">
                  <c:v>67.179449806451601</c:v>
                </c:pt>
                <c:pt idx="28">
                  <c:v>69.578715870967741</c:v>
                </c:pt>
                <c:pt idx="29">
                  <c:v>71.977981935483868</c:v>
                </c:pt>
                <c:pt idx="30">
                  <c:v>74.377247999999994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EE-498A-9F53-CFEA13C0ED13}"/>
            </c:ext>
          </c:extLst>
        </c:ser>
        <c:ser>
          <c:idx val="2"/>
          <c:order val="2"/>
          <c:tx>
            <c:strRef>
              <c:f>'a_r=0.5'!$G$9</c:f>
              <c:strCache>
                <c:ptCount val="1"/>
                <c:pt idx="0">
                  <c:v>S2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'a_r=0.5'!$G$10:$G$40</c:f>
              <c:numCache>
                <c:formatCode>0.000</c:formatCode>
                <c:ptCount val="31"/>
                <c:pt idx="0">
                  <c:v>4.7449599999999998</c:v>
                </c:pt>
                <c:pt idx="1">
                  <c:v>9.4899199999999997</c:v>
                </c:pt>
                <c:pt idx="2">
                  <c:v>14.23488</c:v>
                </c:pt>
                <c:pt idx="3">
                  <c:v>18.979839999999999</c:v>
                </c:pt>
                <c:pt idx="4">
                  <c:v>23.724799999999998</c:v>
                </c:pt>
                <c:pt idx="5">
                  <c:v>28.469760000000001</c:v>
                </c:pt>
                <c:pt idx="6">
                  <c:v>33.21472</c:v>
                </c:pt>
                <c:pt idx="7">
                  <c:v>37.959679999999999</c:v>
                </c:pt>
                <c:pt idx="8">
                  <c:v>42.704639999999998</c:v>
                </c:pt>
                <c:pt idx="9">
                  <c:v>47.449599999999997</c:v>
                </c:pt>
                <c:pt idx="10">
                  <c:v>52.194559999999996</c:v>
                </c:pt>
                <c:pt idx="11">
                  <c:v>56.939520000000002</c:v>
                </c:pt>
                <c:pt idx="12">
                  <c:v>61.684480000000001</c:v>
                </c:pt>
                <c:pt idx="13">
                  <c:v>66.42944</c:v>
                </c:pt>
                <c:pt idx="14">
                  <c:v>71.174399999999991</c:v>
                </c:pt>
                <c:pt idx="15">
                  <c:v>75.919359999999998</c:v>
                </c:pt>
                <c:pt idx="16">
                  <c:v>80.664320000000004</c:v>
                </c:pt>
                <c:pt idx="17">
                  <c:v>85.409279999999995</c:v>
                </c:pt>
                <c:pt idx="18">
                  <c:v>90.154240000000001</c:v>
                </c:pt>
                <c:pt idx="19">
                  <c:v>94.899199999999993</c:v>
                </c:pt>
                <c:pt idx="20">
                  <c:v>99.644159999999999</c:v>
                </c:pt>
                <c:pt idx="21">
                  <c:v>104.38911999999999</c:v>
                </c:pt>
                <c:pt idx="22">
                  <c:v>109.13408</c:v>
                </c:pt>
                <c:pt idx="23">
                  <c:v>113.87904</c:v>
                </c:pt>
                <c:pt idx="24">
                  <c:v>118.624</c:v>
                </c:pt>
                <c:pt idx="25">
                  <c:v>123.36896</c:v>
                </c:pt>
                <c:pt idx="26">
                  <c:v>128.11392000000001</c:v>
                </c:pt>
                <c:pt idx="27">
                  <c:v>132.85888</c:v>
                </c:pt>
                <c:pt idx="28">
                  <c:v>137.60383999999999</c:v>
                </c:pt>
                <c:pt idx="29">
                  <c:v>142.34879999999998</c:v>
                </c:pt>
                <c:pt idx="30">
                  <c:v>147.09376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EE-498A-9F53-CFEA13C0ED13}"/>
            </c:ext>
          </c:extLst>
        </c:ser>
        <c:ser>
          <c:idx val="3"/>
          <c:order val="3"/>
          <c:tx>
            <c:strRef>
              <c:f>'a_r=0.5'!$H$9</c:f>
              <c:strCache>
                <c:ptCount val="1"/>
                <c:pt idx="0">
                  <c:v>S3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'a_r=0.5'!$H$10:$H$40</c:f>
              <c:numCache>
                <c:formatCode>0.000</c:formatCode>
                <c:ptCount val="31"/>
                <c:pt idx="0">
                  <c:v>7.4140000000000006</c:v>
                </c:pt>
                <c:pt idx="1">
                  <c:v>14.828000000000001</c:v>
                </c:pt>
                <c:pt idx="2">
                  <c:v>22.242000000000001</c:v>
                </c:pt>
                <c:pt idx="3">
                  <c:v>29.656000000000002</c:v>
                </c:pt>
                <c:pt idx="4">
                  <c:v>37.07</c:v>
                </c:pt>
                <c:pt idx="5">
                  <c:v>44.484000000000002</c:v>
                </c:pt>
                <c:pt idx="6">
                  <c:v>51.898000000000003</c:v>
                </c:pt>
                <c:pt idx="7">
                  <c:v>59.312000000000005</c:v>
                </c:pt>
                <c:pt idx="8">
                  <c:v>66.725999999999999</c:v>
                </c:pt>
                <c:pt idx="9">
                  <c:v>74.14</c:v>
                </c:pt>
                <c:pt idx="10">
                  <c:v>81.554000000000002</c:v>
                </c:pt>
                <c:pt idx="11">
                  <c:v>88.968000000000004</c:v>
                </c:pt>
                <c:pt idx="12">
                  <c:v>96.382000000000005</c:v>
                </c:pt>
                <c:pt idx="13">
                  <c:v>103.79600000000001</c:v>
                </c:pt>
                <c:pt idx="14">
                  <c:v>111.21000000000001</c:v>
                </c:pt>
                <c:pt idx="15">
                  <c:v>118.62400000000001</c:v>
                </c:pt>
                <c:pt idx="16">
                  <c:v>126.03800000000001</c:v>
                </c:pt>
                <c:pt idx="17">
                  <c:v>133.452</c:v>
                </c:pt>
                <c:pt idx="18">
                  <c:v>140.86600000000001</c:v>
                </c:pt>
                <c:pt idx="19">
                  <c:v>148.28</c:v>
                </c:pt>
                <c:pt idx="20">
                  <c:v>155.69400000000002</c:v>
                </c:pt>
                <c:pt idx="21">
                  <c:v>163.108</c:v>
                </c:pt>
                <c:pt idx="22">
                  <c:v>170.52200000000002</c:v>
                </c:pt>
                <c:pt idx="23">
                  <c:v>177.93600000000001</c:v>
                </c:pt>
                <c:pt idx="24">
                  <c:v>185.35000000000002</c:v>
                </c:pt>
                <c:pt idx="25">
                  <c:v>192.76400000000001</c:v>
                </c:pt>
                <c:pt idx="26">
                  <c:v>200.17800000000003</c:v>
                </c:pt>
                <c:pt idx="27">
                  <c:v>207.59200000000001</c:v>
                </c:pt>
                <c:pt idx="28">
                  <c:v>215.00600000000003</c:v>
                </c:pt>
                <c:pt idx="29">
                  <c:v>222.42000000000002</c:v>
                </c:pt>
                <c:pt idx="30">
                  <c:v>229.83400000000003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8EE-498A-9F53-CFEA13C0ED13}"/>
            </c:ext>
          </c:extLst>
        </c:ser>
        <c:ser>
          <c:idx val="4"/>
          <c:order val="4"/>
          <c:tx>
            <c:strRef>
              <c:f>'a_r=0.5'!$I$9</c:f>
              <c:strCache>
                <c:ptCount val="1"/>
                <c:pt idx="0">
                  <c:v>S4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'a_r=0.5'!$I$10:$I$40</c:f>
              <c:numCache>
                <c:formatCode>0.000</c:formatCode>
                <c:ptCount val="31"/>
                <c:pt idx="0">
                  <c:v>1802.1521699310345</c:v>
                </c:pt>
                <c:pt idx="1">
                  <c:v>901.07608496551723</c:v>
                </c:pt>
                <c:pt idx="2">
                  <c:v>600.71738997701152</c:v>
                </c:pt>
                <c:pt idx="3">
                  <c:v>450.53804248275861</c:v>
                </c:pt>
                <c:pt idx="4">
                  <c:v>360.43043398620688</c:v>
                </c:pt>
                <c:pt idx="5">
                  <c:v>300.35869498850576</c:v>
                </c:pt>
                <c:pt idx="6">
                  <c:v>257.45030999014779</c:v>
                </c:pt>
                <c:pt idx="7">
                  <c:v>225.26902124137931</c:v>
                </c:pt>
                <c:pt idx="8">
                  <c:v>200.23912999233715</c:v>
                </c:pt>
                <c:pt idx="9">
                  <c:v>180.21521699310344</c:v>
                </c:pt>
                <c:pt idx="10">
                  <c:v>163.83201544827585</c:v>
                </c:pt>
                <c:pt idx="11">
                  <c:v>150.17934749425288</c:v>
                </c:pt>
                <c:pt idx="12">
                  <c:v>138.62708999469496</c:v>
                </c:pt>
                <c:pt idx="13">
                  <c:v>128.72515499507389</c:v>
                </c:pt>
                <c:pt idx="14">
                  <c:v>120.14347799540229</c:v>
                </c:pt>
                <c:pt idx="15">
                  <c:v>112.63451062068965</c:v>
                </c:pt>
                <c:pt idx="16">
                  <c:v>106.00895117241379</c:v>
                </c:pt>
                <c:pt idx="17">
                  <c:v>100.11956499616858</c:v>
                </c:pt>
                <c:pt idx="18">
                  <c:v>94.850114206896549</c:v>
                </c:pt>
                <c:pt idx="19">
                  <c:v>90.10760849655172</c:v>
                </c:pt>
                <c:pt idx="20">
                  <c:v>85.816769996715919</c:v>
                </c:pt>
                <c:pt idx="21">
                  <c:v>81.916007724137927</c:v>
                </c:pt>
                <c:pt idx="22">
                  <c:v>78.354442170914538</c:v>
                </c:pt>
                <c:pt idx="23">
                  <c:v>75.08967374712644</c:v>
                </c:pt>
                <c:pt idx="24">
                  <c:v>72.086086797241379</c:v>
                </c:pt>
                <c:pt idx="25">
                  <c:v>69.313544997347478</c:v>
                </c:pt>
                <c:pt idx="26">
                  <c:v>66.74637666411239</c:v>
                </c:pt>
                <c:pt idx="27">
                  <c:v>64.362577497536947</c:v>
                </c:pt>
                <c:pt idx="28">
                  <c:v>62.143178273483947</c:v>
                </c:pt>
                <c:pt idx="29">
                  <c:v>60.071738997701146</c:v>
                </c:pt>
                <c:pt idx="30">
                  <c:v>58.13394096551724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8EE-498A-9F53-CFEA13C0ED13}"/>
            </c:ext>
          </c:extLst>
        </c:ser>
        <c:ser>
          <c:idx val="5"/>
          <c:order val="5"/>
          <c:tx>
            <c:strRef>
              <c:f>'a_r=0.5'!$J$9</c:f>
              <c:strCache>
                <c:ptCount val="1"/>
                <c:pt idx="0">
                  <c:v>S5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'a_r=0.5'!$J$10:$J$40</c:f>
              <c:numCache>
                <c:formatCode>0.000</c:formatCode>
                <c:ptCount val="31"/>
                <c:pt idx="0">
                  <c:v>5.7916799999999995</c:v>
                </c:pt>
                <c:pt idx="1">
                  <c:v>2.8958399999999997</c:v>
                </c:pt>
                <c:pt idx="2">
                  <c:v>1.9305599999999998</c:v>
                </c:pt>
                <c:pt idx="3">
                  <c:v>1.4479199999999999</c:v>
                </c:pt>
                <c:pt idx="4">
                  <c:v>1.1583359999999998</c:v>
                </c:pt>
                <c:pt idx="5">
                  <c:v>0.96527999999999992</c:v>
                </c:pt>
                <c:pt idx="6">
                  <c:v>0.82738285714285709</c:v>
                </c:pt>
                <c:pt idx="7">
                  <c:v>0.72395999999999994</c:v>
                </c:pt>
                <c:pt idx="8">
                  <c:v>0.64351999999999998</c:v>
                </c:pt>
                <c:pt idx="9">
                  <c:v>0.57916799999999991</c:v>
                </c:pt>
                <c:pt idx="10">
                  <c:v>0.52651636363636356</c:v>
                </c:pt>
                <c:pt idx="11">
                  <c:v>0.48263999999999996</c:v>
                </c:pt>
                <c:pt idx="12">
                  <c:v>0.44551384615384609</c:v>
                </c:pt>
                <c:pt idx="13">
                  <c:v>0.41369142857142854</c:v>
                </c:pt>
                <c:pt idx="14">
                  <c:v>0.38611199999999996</c:v>
                </c:pt>
                <c:pt idx="15">
                  <c:v>0.36197999999999997</c:v>
                </c:pt>
                <c:pt idx="16">
                  <c:v>0.3406870588235294</c:v>
                </c:pt>
                <c:pt idx="17">
                  <c:v>0.32175999999999999</c:v>
                </c:pt>
                <c:pt idx="18">
                  <c:v>0.30482526315789471</c:v>
                </c:pt>
                <c:pt idx="19">
                  <c:v>0.28958399999999995</c:v>
                </c:pt>
                <c:pt idx="20">
                  <c:v>0.27579428571428571</c:v>
                </c:pt>
                <c:pt idx="21">
                  <c:v>0.26325818181818178</c:v>
                </c:pt>
                <c:pt idx="22">
                  <c:v>0.25181217391304345</c:v>
                </c:pt>
                <c:pt idx="23">
                  <c:v>0.24131999999999998</c:v>
                </c:pt>
                <c:pt idx="24">
                  <c:v>0.23166719999999999</c:v>
                </c:pt>
                <c:pt idx="25">
                  <c:v>0.22275692307692305</c:v>
                </c:pt>
                <c:pt idx="26">
                  <c:v>0.21450666666666665</c:v>
                </c:pt>
                <c:pt idx="27">
                  <c:v>0.20684571428571427</c:v>
                </c:pt>
                <c:pt idx="28">
                  <c:v>0.19971310344827584</c:v>
                </c:pt>
                <c:pt idx="29">
                  <c:v>0.19305599999999998</c:v>
                </c:pt>
                <c:pt idx="30">
                  <c:v>0.18682838709677418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8EE-498A-9F53-CFEA13C0ED13}"/>
            </c:ext>
          </c:extLst>
        </c:ser>
        <c:ser>
          <c:idx val="6"/>
          <c:order val="6"/>
          <c:tx>
            <c:strRef>
              <c:f>'a_r=0.5'!$K$9</c:f>
              <c:strCache>
                <c:ptCount val="1"/>
                <c:pt idx="0">
                  <c:v>S6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'a_r=0.5'!$K$10:$K$40</c:f>
              <c:numCache>
                <c:formatCode>0.000</c:formatCode>
                <c:ptCount val="31"/>
                <c:pt idx="0">
                  <c:v>25.557947207431745</c:v>
                </c:pt>
                <c:pt idx="1">
                  <c:v>12.778973603715873</c:v>
                </c:pt>
                <c:pt idx="2">
                  <c:v>8.5193157358105811</c:v>
                </c:pt>
                <c:pt idx="3">
                  <c:v>6.3894868018579363</c:v>
                </c:pt>
                <c:pt idx="4">
                  <c:v>5.1115894414863492</c:v>
                </c:pt>
                <c:pt idx="5">
                  <c:v>4.2596578679052906</c:v>
                </c:pt>
                <c:pt idx="6">
                  <c:v>3.6511353153473922</c:v>
                </c:pt>
                <c:pt idx="7">
                  <c:v>3.1947434009289681</c:v>
                </c:pt>
                <c:pt idx="8">
                  <c:v>2.8397719119368605</c:v>
                </c:pt>
                <c:pt idx="9">
                  <c:v>2.5557947207431746</c:v>
                </c:pt>
                <c:pt idx="10">
                  <c:v>2.3234497461301586</c:v>
                </c:pt>
                <c:pt idx="11">
                  <c:v>2.1298289339526453</c:v>
                </c:pt>
                <c:pt idx="12">
                  <c:v>1.9659959390332111</c:v>
                </c:pt>
                <c:pt idx="13">
                  <c:v>1.8255676576736961</c:v>
                </c:pt>
                <c:pt idx="14">
                  <c:v>1.7038631471621164</c:v>
                </c:pt>
                <c:pt idx="15">
                  <c:v>1.5973717004644841</c:v>
                </c:pt>
                <c:pt idx="16">
                  <c:v>1.5034086592606908</c:v>
                </c:pt>
                <c:pt idx="17">
                  <c:v>1.4198859559684303</c:v>
                </c:pt>
                <c:pt idx="18">
                  <c:v>1.3451551161806181</c:v>
                </c:pt>
                <c:pt idx="19">
                  <c:v>1.2778973603715873</c:v>
                </c:pt>
                <c:pt idx="20">
                  <c:v>1.2170451051157973</c:v>
                </c:pt>
                <c:pt idx="21">
                  <c:v>1.1617248730650793</c:v>
                </c:pt>
                <c:pt idx="22">
                  <c:v>1.1112150959752933</c:v>
                </c:pt>
                <c:pt idx="23">
                  <c:v>1.0649144669763226</c:v>
                </c:pt>
                <c:pt idx="24">
                  <c:v>1.0223178882972699</c:v>
                </c:pt>
                <c:pt idx="25">
                  <c:v>0.98299796951660556</c:v>
                </c:pt>
                <c:pt idx="26">
                  <c:v>0.94659063731228688</c:v>
                </c:pt>
                <c:pt idx="27">
                  <c:v>0.91278382883684805</c:v>
                </c:pt>
                <c:pt idx="28">
                  <c:v>0.88130852439419816</c:v>
                </c:pt>
                <c:pt idx="29">
                  <c:v>0.8519315735810582</c:v>
                </c:pt>
                <c:pt idx="30">
                  <c:v>0.82444990991715306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8EE-498A-9F53-CFEA13C0ED13}"/>
            </c:ext>
          </c:extLst>
        </c:ser>
        <c:ser>
          <c:idx val="7"/>
          <c:order val="7"/>
          <c:tx>
            <c:strRef>
              <c:f>'a_r=0.5'!$L$9</c:f>
              <c:strCache>
                <c:ptCount val="1"/>
                <c:pt idx="0">
                  <c:v>S7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'a_r=0.5'!$L$10:$L$40</c:f>
              <c:numCache>
                <c:formatCode>0.000</c:formatCode>
                <c:ptCount val="31"/>
                <c:pt idx="0">
                  <c:v>613.52542372881351</c:v>
                </c:pt>
                <c:pt idx="1">
                  <c:v>306.76271186440675</c:v>
                </c:pt>
                <c:pt idx="2">
                  <c:v>204.50847457627117</c:v>
                </c:pt>
                <c:pt idx="3">
                  <c:v>153.38135593220338</c:v>
                </c:pt>
                <c:pt idx="4">
                  <c:v>122.7050847457627</c:v>
                </c:pt>
                <c:pt idx="5">
                  <c:v>102.25423728813558</c:v>
                </c:pt>
                <c:pt idx="6">
                  <c:v>87.646489104116213</c:v>
                </c:pt>
                <c:pt idx="7">
                  <c:v>76.690677966101688</c:v>
                </c:pt>
                <c:pt idx="8">
                  <c:v>68.169491525423723</c:v>
                </c:pt>
                <c:pt idx="9">
                  <c:v>61.352542372881352</c:v>
                </c:pt>
                <c:pt idx="10">
                  <c:v>55.775038520801225</c:v>
                </c:pt>
                <c:pt idx="11">
                  <c:v>51.127118644067792</c:v>
                </c:pt>
                <c:pt idx="12">
                  <c:v>47.194263363754885</c:v>
                </c:pt>
                <c:pt idx="13">
                  <c:v>43.823244552058107</c:v>
                </c:pt>
                <c:pt idx="14">
                  <c:v>40.901694915254232</c:v>
                </c:pt>
                <c:pt idx="15">
                  <c:v>38.345338983050844</c:v>
                </c:pt>
                <c:pt idx="16">
                  <c:v>36.089730807577268</c:v>
                </c:pt>
                <c:pt idx="17">
                  <c:v>34.084745762711862</c:v>
                </c:pt>
                <c:pt idx="18">
                  <c:v>32.290811775200709</c:v>
                </c:pt>
                <c:pt idx="19">
                  <c:v>30.676271186440676</c:v>
                </c:pt>
                <c:pt idx="20">
                  <c:v>29.215496368038739</c:v>
                </c:pt>
                <c:pt idx="21">
                  <c:v>27.887519260400612</c:v>
                </c:pt>
                <c:pt idx="22">
                  <c:v>26.67501842299189</c:v>
                </c:pt>
                <c:pt idx="23">
                  <c:v>25.563559322033896</c:v>
                </c:pt>
                <c:pt idx="24">
                  <c:v>24.541016949152539</c:v>
                </c:pt>
                <c:pt idx="25">
                  <c:v>23.597131681877443</c:v>
                </c:pt>
                <c:pt idx="26">
                  <c:v>22.723163841807906</c:v>
                </c:pt>
                <c:pt idx="27">
                  <c:v>21.911622276029053</c:v>
                </c:pt>
                <c:pt idx="28">
                  <c:v>21.156049094097018</c:v>
                </c:pt>
                <c:pt idx="29">
                  <c:v>20.450847457627116</c:v>
                </c:pt>
                <c:pt idx="30">
                  <c:v>19.791142700929466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8EE-498A-9F53-CFEA13C0ED13}"/>
            </c:ext>
          </c:extLst>
        </c:ser>
        <c:ser>
          <c:idx val="8"/>
          <c:order val="8"/>
          <c:tx>
            <c:strRef>
              <c:f>'a_r=0.5'!$M$9</c:f>
              <c:strCache>
                <c:ptCount val="1"/>
                <c:pt idx="0">
                  <c:v>S8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'a_r=0.5'!$M$10:$M$40</c:f>
              <c:numCache>
                <c:formatCode>0.000</c:formatCode>
                <c:ptCount val="31"/>
                <c:pt idx="0">
                  <c:v>585.81200240639998</c:v>
                </c:pt>
                <c:pt idx="1">
                  <c:v>292.90600120319999</c:v>
                </c:pt>
                <c:pt idx="2">
                  <c:v>195.27066746879999</c:v>
                </c:pt>
                <c:pt idx="3">
                  <c:v>146.4530006016</c:v>
                </c:pt>
                <c:pt idx="4">
                  <c:v>117.16240048128</c:v>
                </c:pt>
                <c:pt idx="5">
                  <c:v>97.635333734399993</c:v>
                </c:pt>
                <c:pt idx="6">
                  <c:v>83.687428915200002</c:v>
                </c:pt>
                <c:pt idx="7">
                  <c:v>73.226500300799998</c:v>
                </c:pt>
                <c:pt idx="8">
                  <c:v>65.090222489599995</c:v>
                </c:pt>
                <c:pt idx="9">
                  <c:v>58.581200240640001</c:v>
                </c:pt>
                <c:pt idx="10">
                  <c:v>53.255636582400001</c:v>
                </c:pt>
                <c:pt idx="11">
                  <c:v>48.817666867199996</c:v>
                </c:pt>
                <c:pt idx="12">
                  <c:v>45.062461723569228</c:v>
                </c:pt>
                <c:pt idx="13">
                  <c:v>41.843714457600001</c:v>
                </c:pt>
                <c:pt idx="14">
                  <c:v>39.054133493759998</c:v>
                </c:pt>
                <c:pt idx="15">
                  <c:v>36.613250150399999</c:v>
                </c:pt>
                <c:pt idx="16">
                  <c:v>34.459529553317644</c:v>
                </c:pt>
                <c:pt idx="17">
                  <c:v>32.545111244799998</c:v>
                </c:pt>
                <c:pt idx="18">
                  <c:v>30.832210652968421</c:v>
                </c:pt>
                <c:pt idx="19">
                  <c:v>29.290600120320001</c:v>
                </c:pt>
                <c:pt idx="20">
                  <c:v>27.895809638399999</c:v>
                </c:pt>
                <c:pt idx="21">
                  <c:v>26.627818291200001</c:v>
                </c:pt>
                <c:pt idx="22">
                  <c:v>25.470087061147826</c:v>
                </c:pt>
                <c:pt idx="23">
                  <c:v>24.408833433599998</c:v>
                </c:pt>
                <c:pt idx="24">
                  <c:v>23.432480096256</c:v>
                </c:pt>
                <c:pt idx="25">
                  <c:v>22.531230861784614</c:v>
                </c:pt>
                <c:pt idx="26">
                  <c:v>21.696740829866666</c:v>
                </c:pt>
                <c:pt idx="27">
                  <c:v>20.9218572288</c:v>
                </c:pt>
                <c:pt idx="28">
                  <c:v>20.200413876082759</c:v>
                </c:pt>
                <c:pt idx="29">
                  <c:v>19.527066746879999</c:v>
                </c:pt>
                <c:pt idx="30">
                  <c:v>18.897161367948385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8EE-498A-9F53-CFEA13C0ED13}"/>
            </c:ext>
          </c:extLst>
        </c:ser>
        <c:ser>
          <c:idx val="9"/>
          <c:order val="9"/>
          <c:tx>
            <c:strRef>
              <c:f>'a_r=0.5'!$N$9</c:f>
              <c:strCache>
                <c:ptCount val="1"/>
                <c:pt idx="0">
                  <c:v>S9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'a_r=0.5'!$N$10:$N$40</c:f>
              <c:numCache>
                <c:formatCode>0.000</c:formatCode>
                <c:ptCount val="31"/>
                <c:pt idx="0">
                  <c:v>70.841873203199995</c:v>
                </c:pt>
                <c:pt idx="1">
                  <c:v>35.420936601599998</c:v>
                </c:pt>
                <c:pt idx="2">
                  <c:v>23.6139577344</c:v>
                </c:pt>
                <c:pt idx="3">
                  <c:v>17.710468300799999</c:v>
                </c:pt>
                <c:pt idx="4">
                  <c:v>14.16837464064</c:v>
                </c:pt>
                <c:pt idx="5">
                  <c:v>11.8069788672</c:v>
                </c:pt>
                <c:pt idx="6">
                  <c:v>10.120267600457142</c:v>
                </c:pt>
                <c:pt idx="7">
                  <c:v>8.8552341503999994</c:v>
                </c:pt>
                <c:pt idx="8">
                  <c:v>7.8713192447999996</c:v>
                </c:pt>
                <c:pt idx="9">
                  <c:v>7.0841873203199999</c:v>
                </c:pt>
                <c:pt idx="10">
                  <c:v>6.4401702911999994</c:v>
                </c:pt>
                <c:pt idx="11">
                  <c:v>5.9034894335999999</c:v>
                </c:pt>
                <c:pt idx="12">
                  <c:v>5.4493748617846149</c:v>
                </c:pt>
                <c:pt idx="13">
                  <c:v>5.060133800228571</c:v>
                </c:pt>
                <c:pt idx="14">
                  <c:v>4.7227915468799999</c:v>
                </c:pt>
                <c:pt idx="15">
                  <c:v>4.4276170751999997</c:v>
                </c:pt>
                <c:pt idx="16">
                  <c:v>4.1671690119529412</c:v>
                </c:pt>
                <c:pt idx="17">
                  <c:v>3.9356596223999998</c:v>
                </c:pt>
                <c:pt idx="18">
                  <c:v>3.7285196422736839</c:v>
                </c:pt>
                <c:pt idx="19">
                  <c:v>3.5420936601599999</c:v>
                </c:pt>
                <c:pt idx="20">
                  <c:v>3.373422533485714</c:v>
                </c:pt>
                <c:pt idx="21">
                  <c:v>3.2200851455999997</c:v>
                </c:pt>
                <c:pt idx="22">
                  <c:v>3.0800814436173911</c:v>
                </c:pt>
                <c:pt idx="23">
                  <c:v>2.9517447167999999</c:v>
                </c:pt>
                <c:pt idx="24">
                  <c:v>2.8336749281279996</c:v>
                </c:pt>
                <c:pt idx="25">
                  <c:v>2.7246874308923075</c:v>
                </c:pt>
                <c:pt idx="26">
                  <c:v>2.6237730816</c:v>
                </c:pt>
                <c:pt idx="27">
                  <c:v>2.5300669001142855</c:v>
                </c:pt>
                <c:pt idx="28">
                  <c:v>2.442823213903448</c:v>
                </c:pt>
                <c:pt idx="29">
                  <c:v>2.36139577344</c:v>
                </c:pt>
                <c:pt idx="30">
                  <c:v>2.2852217162322579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8EE-498A-9F53-CFEA13C0ED13}"/>
            </c:ext>
          </c:extLst>
        </c:ser>
        <c:ser>
          <c:idx val="10"/>
          <c:order val="10"/>
          <c:tx>
            <c:strRef>
              <c:f>'a_r=0.5'!$O$9</c:f>
              <c:strCache>
                <c:ptCount val="1"/>
                <c:pt idx="0">
                  <c:v>S10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'a_r=0.5'!$O$10:$O$40</c:f>
              <c:numCache>
                <c:formatCode>0.000</c:formatCode>
                <c:ptCount val="31"/>
                <c:pt idx="0">
                  <c:v>172.07578460160002</c:v>
                </c:pt>
                <c:pt idx="1">
                  <c:v>86.03789230080001</c:v>
                </c:pt>
                <c:pt idx="2">
                  <c:v>57.358594867200004</c:v>
                </c:pt>
                <c:pt idx="3">
                  <c:v>43.018946150400005</c:v>
                </c:pt>
                <c:pt idx="4">
                  <c:v>34.415156920320001</c:v>
                </c:pt>
                <c:pt idx="5">
                  <c:v>28.679297433600002</c:v>
                </c:pt>
                <c:pt idx="6">
                  <c:v>24.582254943085719</c:v>
                </c:pt>
                <c:pt idx="7">
                  <c:v>21.509473075200003</c:v>
                </c:pt>
                <c:pt idx="8">
                  <c:v>19.119531622400004</c:v>
                </c:pt>
                <c:pt idx="9">
                  <c:v>17.207578460160001</c:v>
                </c:pt>
                <c:pt idx="10">
                  <c:v>15.643253145600001</c:v>
                </c:pt>
                <c:pt idx="11">
                  <c:v>14.339648716800001</c:v>
                </c:pt>
                <c:pt idx="12">
                  <c:v>13.236598815507694</c:v>
                </c:pt>
                <c:pt idx="13">
                  <c:v>12.291127471542859</c:v>
                </c:pt>
                <c:pt idx="14">
                  <c:v>11.471718973440002</c:v>
                </c:pt>
                <c:pt idx="15">
                  <c:v>10.754736537600001</c:v>
                </c:pt>
                <c:pt idx="16">
                  <c:v>10.122104976564707</c:v>
                </c:pt>
                <c:pt idx="17">
                  <c:v>9.5597658112000019</c:v>
                </c:pt>
                <c:pt idx="18">
                  <c:v>9.0566202421894744</c:v>
                </c:pt>
                <c:pt idx="19">
                  <c:v>8.6037892300800003</c:v>
                </c:pt>
                <c:pt idx="20">
                  <c:v>8.1940849810285723</c:v>
                </c:pt>
                <c:pt idx="21">
                  <c:v>7.8216265728000005</c:v>
                </c:pt>
                <c:pt idx="22">
                  <c:v>7.4815558522434795</c:v>
                </c:pt>
                <c:pt idx="23">
                  <c:v>7.1698243584000005</c:v>
                </c:pt>
                <c:pt idx="24">
                  <c:v>6.8830313840640009</c:v>
                </c:pt>
                <c:pt idx="25">
                  <c:v>6.6182994077538471</c:v>
                </c:pt>
                <c:pt idx="26">
                  <c:v>6.373177207466667</c:v>
                </c:pt>
                <c:pt idx="27">
                  <c:v>6.1455637357714297</c:v>
                </c:pt>
                <c:pt idx="28">
                  <c:v>5.9336477448827596</c:v>
                </c:pt>
                <c:pt idx="29">
                  <c:v>5.7358594867200008</c:v>
                </c:pt>
                <c:pt idx="30">
                  <c:v>5.5508317613419358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8EE-498A-9F53-CFEA13C0ED13}"/>
            </c:ext>
          </c:extLst>
        </c:ser>
        <c:ser>
          <c:idx val="11"/>
          <c:order val="11"/>
          <c:tx>
            <c:strRef>
              <c:f>'a_r=0.5'!$P$9</c:f>
              <c:strCache>
                <c:ptCount val="1"/>
                <c:pt idx="0">
                  <c:v>Sобщ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'a_r=0.5'!$P$10:$P$40</c:f>
              <c:numCache>
                <c:formatCode>0.000</c:formatCode>
                <c:ptCount val="31"/>
                <c:pt idx="0">
                  <c:v>3290.3151071429957</c:v>
                </c:pt>
                <c:pt idx="1">
                  <c:v>1666.9948926682721</c:v>
                </c:pt>
                <c:pt idx="2">
                  <c:v>1135.5936385530417</c:v>
                </c:pt>
                <c:pt idx="3">
                  <c:v>877.17212452768456</c:v>
                </c:pt>
                <c:pt idx="4">
                  <c:v>727.94250653827646</c:v>
                </c:pt>
                <c:pt idx="5">
                  <c:v>633.30883656684341</c:v>
                </c:pt>
                <c:pt idx="6">
                  <c:v>569.87285117710996</c:v>
                </c:pt>
                <c:pt idx="7">
                  <c:v>525.93541865093903</c:v>
                </c:pt>
                <c:pt idx="8">
                  <c:v>494.99702136714291</c:v>
                </c:pt>
                <c:pt idx="9">
                  <c:v>473.15794875300918</c:v>
                </c:pt>
                <c:pt idx="10">
                  <c:v>457.93656680772096</c:v>
                </c:pt>
                <c:pt idx="11">
                  <c:v>447.67845286406686</c:v>
                </c:pt>
                <c:pt idx="12">
                  <c:v>441.23823738320817</c:v>
                </c:pt>
                <c:pt idx="13">
                  <c:v>437.79779926597433</c:v>
                </c:pt>
                <c:pt idx="14">
                  <c:v>436.75718303964055</c:v>
                </c:pt>
                <c:pt idx="15">
                  <c:v>437.66642209966307</c:v>
                </c:pt>
                <c:pt idx="16">
                  <c:v>440.1814243366847</c:v>
                </c:pt>
                <c:pt idx="17">
                  <c:v>444.03456255453921</c:v>
                </c:pt>
                <c:pt idx="18">
                  <c:v>449.01455212467374</c:v>
                </c:pt>
                <c:pt idx="19">
                  <c:v>454.95236534424652</c:v>
                </c:pt>
                <c:pt idx="20">
                  <c:v>461.71117026333781</c:v>
                </c:pt>
                <c:pt idx="21">
                  <c:v>469.17901346837664</c:v>
                </c:pt>
                <c:pt idx="22">
                  <c:v>477.26341170467447</c:v>
                </c:pt>
                <c:pt idx="23">
                  <c:v>485.88729559332376</c:v>
                </c:pt>
                <c:pt idx="24">
                  <c:v>494.98592685604245</c:v>
                </c:pt>
                <c:pt idx="25">
                  <c:v>504.50452694966856</c:v>
                </c:pt>
                <c:pt idx="26">
                  <c:v>514.39643267076815</c:v>
                </c:pt>
                <c:pt idx="27">
                  <c:v>524.62164698782601</c:v>
                </c:pt>
                <c:pt idx="28">
                  <c:v>535.14568970126015</c:v>
                </c:pt>
                <c:pt idx="29">
                  <c:v>545.93867797143321</c:v>
                </c:pt>
                <c:pt idx="30">
                  <c:v>556.9745848089832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8EE-498A-9F53-CFEA13C0E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0480"/>
        <c:axId val="977793168"/>
      </c:scatterChart>
      <c:valAx>
        <c:axId val="9776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t, </a:t>
                </a:r>
                <a:r>
                  <a:rPr lang="ru-RU" sz="1400" b="0" i="0" baseline="0">
                    <a:effectLst/>
                  </a:rPr>
                  <a:t>мес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508521088329304"/>
              <c:y val="0.8666663283026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793168"/>
        <c:crosses val="autoZero"/>
        <c:crossBetween val="midCat"/>
      </c:valAx>
      <c:valAx>
        <c:axId val="9777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S, </a:t>
                </a:r>
                <a:r>
                  <a:rPr lang="ru-RU" sz="1400" b="0" i="0" u="none" strike="noStrike" baseline="0">
                    <a:effectLst/>
                  </a:rPr>
                  <a:t>млн.руб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76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CFA53E2-6DE0-4B03-AC4E-39E13C453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888F18D-F30F-4226-A951-28642AAEA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0ACF99-0766-43A2-86E2-A1496AE31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B776B12-780F-49A1-9C47-58D816282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CA8DA50-3911-440D-B768-A504A0209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5629B99-AFF4-4D2E-9FB5-ECE821C0F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6671A59-8888-4A18-AB5F-0BAC577A4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52</xdr:row>
      <xdr:rowOff>80960</xdr:rowOff>
    </xdr:from>
    <xdr:to>
      <xdr:col>17</xdr:col>
      <xdr:colOff>361949</xdr:colOff>
      <xdr:row>87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3CA60F2-45E4-4FC8-A636-6AFB3995F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P56"/>
  <sheetViews>
    <sheetView zoomScaleNormal="100" workbookViewId="0">
      <selection activeCell="T16" sqref="T16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v>593.12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v>20110</v>
      </c>
      <c r="C2" t="s">
        <v>14</v>
      </c>
      <c r="D2" s="4"/>
      <c r="E2" s="1" t="s">
        <v>1</v>
      </c>
      <c r="F2" s="3">
        <v>0.95</v>
      </c>
      <c r="G2" s="13" t="s">
        <v>19</v>
      </c>
      <c r="H2" s="2">
        <v>0.16</v>
      </c>
      <c r="I2" s="13" t="s">
        <v>22</v>
      </c>
      <c r="J2" s="2">
        <v>0.25</v>
      </c>
      <c r="K2" s="1" t="s">
        <v>26</v>
      </c>
      <c r="L2" s="2">
        <v>0.34</v>
      </c>
      <c r="M2" s="1" t="s">
        <v>30</v>
      </c>
      <c r="N2" s="2">
        <v>0.01</v>
      </c>
      <c r="R2" s="1" t="s">
        <v>35</v>
      </c>
      <c r="S2" s="2">
        <v>0.6</v>
      </c>
      <c r="X2" s="4" t="s">
        <v>53</v>
      </c>
      <c r="Y2" s="2">
        <v>0.03</v>
      </c>
      <c r="Z2" s="4" t="s">
        <v>58</v>
      </c>
      <c r="AA2" s="2">
        <v>0.75</v>
      </c>
    </row>
    <row r="3" spans="1:42" x14ac:dyDescent="0.25">
      <c r="A3" s="4" t="s">
        <v>7</v>
      </c>
      <c r="B3" s="2">
        <v>21</v>
      </c>
      <c r="C3" t="s">
        <v>12</v>
      </c>
      <c r="D3" s="4"/>
      <c r="E3" s="1" t="s">
        <v>2</v>
      </c>
      <c r="F3" s="3">
        <v>0.22</v>
      </c>
      <c r="G3" s="13" t="s">
        <v>20</v>
      </c>
      <c r="H3" s="2">
        <v>12</v>
      </c>
      <c r="K3" s="4" t="s">
        <v>27</v>
      </c>
      <c r="L3" s="2">
        <v>0.87</v>
      </c>
      <c r="M3" s="1" t="s">
        <v>31</v>
      </c>
      <c r="N3" s="2">
        <v>1</v>
      </c>
      <c r="R3" s="4" t="s">
        <v>36</v>
      </c>
      <c r="S3" s="2">
        <v>3</v>
      </c>
      <c r="X3" s="1" t="s">
        <v>54</v>
      </c>
      <c r="Y3" s="2">
        <v>1.18</v>
      </c>
      <c r="Z3" s="1" t="s">
        <v>59</v>
      </c>
      <c r="AA3" s="2"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0.5</v>
      </c>
      <c r="D4" s="1"/>
      <c r="E4" s="1" t="s">
        <v>3</v>
      </c>
      <c r="F4" s="3">
        <v>0.5</v>
      </c>
      <c r="G4" s="3"/>
      <c r="I4" s="14" t="s">
        <v>24</v>
      </c>
      <c r="J4" s="9">
        <f>B4*J2*B1*F5/H3</f>
        <v>7.4140000000000006</v>
      </c>
      <c r="M4" s="4" t="s">
        <v>32</v>
      </c>
      <c r="N4" s="2">
        <v>2E-3</v>
      </c>
      <c r="R4" s="4" t="s">
        <v>37</v>
      </c>
      <c r="S4" s="2">
        <v>0.91</v>
      </c>
      <c r="X4" s="4" t="s">
        <v>55</v>
      </c>
      <c r="Y4" s="2">
        <v>1</v>
      </c>
      <c r="Z4" s="4" t="s">
        <v>62</v>
      </c>
      <c r="AA4" s="2">
        <v>0.16</v>
      </c>
      <c r="AB4" s="8">
        <v>243</v>
      </c>
      <c r="AC4" s="8">
        <v>80000</v>
      </c>
      <c r="AD4" s="8">
        <v>1574</v>
      </c>
      <c r="AE4" s="8">
        <v>30000</v>
      </c>
    </row>
    <row r="5" spans="1:42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v>1.2</v>
      </c>
      <c r="G5" s="14" t="s">
        <v>23</v>
      </c>
      <c r="H5" s="9">
        <f>B4*H2*B1*F5/H3</f>
        <v>4.7449599999999998</v>
      </c>
      <c r="K5" s="14" t="s">
        <v>28</v>
      </c>
      <c r="L5" s="9">
        <f>F2*F3*F5*L2*B1*B7/L3</f>
        <v>1802.1521699310345</v>
      </c>
      <c r="R5" s="1" t="s">
        <v>38</v>
      </c>
      <c r="S5" s="2"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4" t="s">
        <v>33</v>
      </c>
      <c r="N6" s="9">
        <f>N2*N3*B2*H3*F5*N4</f>
        <v>5.7916799999999995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613.52542372881351</v>
      </c>
      <c r="Z6" s="8">
        <v>60.6</v>
      </c>
      <c r="AA6" s="8"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v>31</v>
      </c>
      <c r="C7" t="s">
        <v>12</v>
      </c>
      <c r="D7" s="7"/>
      <c r="E7" s="10" t="s">
        <v>16</v>
      </c>
      <c r="F7" s="9">
        <f>F2*F3*F4*F5*B1/B7</f>
        <v>2.3992660645161288</v>
      </c>
      <c r="I7" s="11"/>
      <c r="M7" s="8"/>
      <c r="P7" s="11"/>
      <c r="R7" s="4" t="s">
        <v>39</v>
      </c>
      <c r="S7" s="8">
        <v>12000</v>
      </c>
      <c r="T7" s="8">
        <v>540</v>
      </c>
      <c r="U7" s="8">
        <v>3600</v>
      </c>
      <c r="V7" t="s">
        <v>47</v>
      </c>
      <c r="Z7" s="8">
        <v>285</v>
      </c>
      <c r="AA7" s="8"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v>120</v>
      </c>
      <c r="T8" s="8">
        <v>200</v>
      </c>
      <c r="U8" s="8"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v>300</v>
      </c>
      <c r="T9" s="8">
        <v>20</v>
      </c>
      <c r="U9" s="8">
        <v>500</v>
      </c>
      <c r="V9" t="s">
        <v>45</v>
      </c>
      <c r="Z9" s="4" t="s">
        <v>60</v>
      </c>
      <c r="AA9" s="2">
        <f>B1*H3*F5/(10^3*AA2*AA3)</f>
        <v>22.775808000000001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2.3992660645161288</v>
      </c>
      <c r="G10" s="15">
        <f t="shared" ref="G10:G49" si="0">E10*$H$5</f>
        <v>4.7449599999999998</v>
      </c>
      <c r="H10" s="15">
        <f t="shared" ref="H10:H49" si="1">E10*$J$4</f>
        <v>7.4140000000000006</v>
      </c>
      <c r="I10" s="15">
        <f t="shared" ref="I10:I49" si="2">$L$5/E10</f>
        <v>1802.1521699310345</v>
      </c>
      <c r="J10" s="15">
        <f t="shared" ref="J10:J49" si="3">$N$6/E10</f>
        <v>5.7916799999999995</v>
      </c>
      <c r="K10" s="15">
        <f t="shared" ref="K10:K49" si="4">$S$14/E10</f>
        <v>25.557947207431745</v>
      </c>
      <c r="L10" s="15">
        <f t="shared" ref="L10:L49" si="5">$Y$6/E10</f>
        <v>613.52542372881351</v>
      </c>
      <c r="M10" s="15">
        <f t="shared" ref="M10:M49" si="6">$AA$9*$AA$10/E10</f>
        <v>585.81200240639998</v>
      </c>
      <c r="N10" s="15">
        <f t="shared" ref="N10:N49" si="7">$AC$6*$AA$9/E10</f>
        <v>70.841873203199995</v>
      </c>
      <c r="O10" s="15">
        <f t="shared" ref="O10:O49" si="8">$AE$6*$AA$9/E10</f>
        <v>172.07578460160002</v>
      </c>
      <c r="P10" s="15">
        <f t="shared" ref="P10:P49" si="9">F10+G10+H10+I10+J10+K10+L10+M10+N10+O10</f>
        <v>3290.3151071429957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36" si="10">E11*$F$7</f>
        <v>4.7985321290322576</v>
      </c>
      <c r="G11" s="15">
        <f t="shared" si="0"/>
        <v>9.4899199999999997</v>
      </c>
      <c r="H11" s="15">
        <f t="shared" si="1"/>
        <v>14.828000000000001</v>
      </c>
      <c r="I11" s="15">
        <f t="shared" si="2"/>
        <v>901.07608496551723</v>
      </c>
      <c r="J11" s="15">
        <f t="shared" si="3"/>
        <v>2.8958399999999997</v>
      </c>
      <c r="K11" s="15">
        <f t="shared" si="4"/>
        <v>12.778973603715873</v>
      </c>
      <c r="L11" s="15">
        <f t="shared" si="5"/>
        <v>306.76271186440675</v>
      </c>
      <c r="M11" s="15">
        <f t="shared" si="6"/>
        <v>292.90600120319999</v>
      </c>
      <c r="N11" s="15">
        <f t="shared" si="7"/>
        <v>35.420936601599998</v>
      </c>
      <c r="O11" s="15">
        <f t="shared" si="8"/>
        <v>86.03789230080001</v>
      </c>
      <c r="P11" s="15">
        <f t="shared" si="9"/>
        <v>1666.9948926682721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7.1977981935483868</v>
      </c>
      <c r="G12" s="15">
        <f t="shared" si="0"/>
        <v>14.23488</v>
      </c>
      <c r="H12" s="15">
        <f t="shared" si="1"/>
        <v>22.242000000000001</v>
      </c>
      <c r="I12" s="15">
        <f t="shared" si="2"/>
        <v>600.71738997701152</v>
      </c>
      <c r="J12" s="15">
        <f t="shared" si="3"/>
        <v>1.9305599999999998</v>
      </c>
      <c r="K12" s="15">
        <f t="shared" si="4"/>
        <v>8.5193157358105811</v>
      </c>
      <c r="L12" s="15">
        <f t="shared" si="5"/>
        <v>204.50847457627117</v>
      </c>
      <c r="M12" s="15">
        <f t="shared" si="6"/>
        <v>195.27066746879999</v>
      </c>
      <c r="N12" s="15">
        <f t="shared" si="7"/>
        <v>23.6139577344</v>
      </c>
      <c r="O12" s="15">
        <f t="shared" si="8"/>
        <v>57.358594867200004</v>
      </c>
      <c r="P12" s="15">
        <f t="shared" si="9"/>
        <v>1135.5936385530417</v>
      </c>
      <c r="R12" s="15">
        <f>(S7*F5*(S8/1000))/(S9*S2*S4*S5)</f>
        <v>10.875722215928402</v>
      </c>
      <c r="S12" s="15">
        <f>(T7*F5*(T8/1000))/(T9*S2*S4*S5)</f>
        <v>12.235187492919451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9.5970642580645151</v>
      </c>
      <c r="G13" s="15">
        <f t="shared" si="0"/>
        <v>18.979839999999999</v>
      </c>
      <c r="H13" s="15">
        <f t="shared" si="1"/>
        <v>29.656000000000002</v>
      </c>
      <c r="I13" s="15">
        <f t="shared" si="2"/>
        <v>450.53804248275861</v>
      </c>
      <c r="J13" s="15">
        <f t="shared" si="3"/>
        <v>1.4479199999999999</v>
      </c>
      <c r="K13" s="15">
        <f t="shared" si="4"/>
        <v>6.3894868018579363</v>
      </c>
      <c r="L13" s="15">
        <f t="shared" si="5"/>
        <v>153.38135593220338</v>
      </c>
      <c r="M13" s="15">
        <f t="shared" si="6"/>
        <v>146.4530006016</v>
      </c>
      <c r="N13" s="15">
        <f t="shared" si="7"/>
        <v>17.710468300799999</v>
      </c>
      <c r="O13" s="15">
        <f t="shared" si="8"/>
        <v>43.018946150400005</v>
      </c>
      <c r="P13" s="15">
        <f t="shared" si="9"/>
        <v>877.17212452768456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11.996330322580643</v>
      </c>
      <c r="G14" s="15">
        <f t="shared" si="0"/>
        <v>23.724799999999998</v>
      </c>
      <c r="H14" s="15">
        <f t="shared" si="1"/>
        <v>37.07</v>
      </c>
      <c r="I14" s="15">
        <f t="shared" si="2"/>
        <v>360.43043398620688</v>
      </c>
      <c r="J14" s="15">
        <f t="shared" si="3"/>
        <v>1.1583359999999998</v>
      </c>
      <c r="K14" s="15">
        <f t="shared" si="4"/>
        <v>5.1115894414863492</v>
      </c>
      <c r="L14" s="15">
        <f t="shared" si="5"/>
        <v>122.7050847457627</v>
      </c>
      <c r="M14" s="15">
        <f t="shared" si="6"/>
        <v>117.16240048128</v>
      </c>
      <c r="N14" s="15">
        <f t="shared" si="7"/>
        <v>14.16837464064</v>
      </c>
      <c r="O14" s="15">
        <f t="shared" si="8"/>
        <v>34.415156920320001</v>
      </c>
      <c r="P14" s="15">
        <f t="shared" si="9"/>
        <v>727.94250653827646</v>
      </c>
      <c r="R14" s="5" t="s">
        <v>51</v>
      </c>
      <c r="S14" s="9">
        <f>R12+S12+T12</f>
        <v>25.557947207431745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14.395596387096774</v>
      </c>
      <c r="G15" s="15">
        <f t="shared" si="0"/>
        <v>28.469760000000001</v>
      </c>
      <c r="H15" s="15">
        <f t="shared" si="1"/>
        <v>44.484000000000002</v>
      </c>
      <c r="I15" s="15">
        <f t="shared" si="2"/>
        <v>300.35869498850576</v>
      </c>
      <c r="J15" s="15">
        <f t="shared" si="3"/>
        <v>0.96527999999999992</v>
      </c>
      <c r="K15" s="15">
        <f t="shared" si="4"/>
        <v>4.2596578679052906</v>
      </c>
      <c r="L15" s="15">
        <f t="shared" si="5"/>
        <v>102.25423728813558</v>
      </c>
      <c r="M15" s="15">
        <f t="shared" si="6"/>
        <v>97.635333734399993</v>
      </c>
      <c r="N15" s="15">
        <f t="shared" si="7"/>
        <v>11.8069788672</v>
      </c>
      <c r="O15" s="15">
        <f t="shared" si="8"/>
        <v>28.679297433600002</v>
      </c>
      <c r="P15" s="15">
        <f t="shared" si="9"/>
        <v>633.30883656684341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16.7948624516129</v>
      </c>
      <c r="G16" s="15">
        <f t="shared" si="0"/>
        <v>33.21472</v>
      </c>
      <c r="H16" s="15">
        <f t="shared" si="1"/>
        <v>51.898000000000003</v>
      </c>
      <c r="I16" s="15">
        <f t="shared" si="2"/>
        <v>257.45030999014779</v>
      </c>
      <c r="J16" s="15">
        <f t="shared" si="3"/>
        <v>0.82738285714285709</v>
      </c>
      <c r="K16" s="15">
        <f t="shared" si="4"/>
        <v>3.6511353153473922</v>
      </c>
      <c r="L16" s="15">
        <f t="shared" si="5"/>
        <v>87.646489104116213</v>
      </c>
      <c r="M16" s="15">
        <f t="shared" si="6"/>
        <v>83.687428915200002</v>
      </c>
      <c r="N16" s="15">
        <f t="shared" si="7"/>
        <v>10.120267600457142</v>
      </c>
      <c r="O16" s="15">
        <f t="shared" si="8"/>
        <v>24.582254943085719</v>
      </c>
      <c r="P16" s="15">
        <f t="shared" si="9"/>
        <v>569.87285117710996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19.19412851612903</v>
      </c>
      <c r="G17" s="15">
        <f t="shared" si="0"/>
        <v>37.959679999999999</v>
      </c>
      <c r="H17" s="15">
        <f t="shared" si="1"/>
        <v>59.312000000000005</v>
      </c>
      <c r="I17" s="15">
        <f t="shared" si="2"/>
        <v>225.26902124137931</v>
      </c>
      <c r="J17" s="15">
        <f t="shared" si="3"/>
        <v>0.72395999999999994</v>
      </c>
      <c r="K17" s="15">
        <f t="shared" si="4"/>
        <v>3.1947434009289681</v>
      </c>
      <c r="L17" s="15">
        <f t="shared" si="5"/>
        <v>76.690677966101688</v>
      </c>
      <c r="M17" s="15">
        <f t="shared" si="6"/>
        <v>73.226500300799998</v>
      </c>
      <c r="N17" s="15">
        <f t="shared" si="7"/>
        <v>8.8552341503999994</v>
      </c>
      <c r="O17" s="15">
        <f t="shared" si="8"/>
        <v>21.509473075200003</v>
      </c>
      <c r="P17" s="15">
        <f t="shared" si="9"/>
        <v>525.93541865093903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21.59339458064516</v>
      </c>
      <c r="G18" s="15">
        <f t="shared" si="0"/>
        <v>42.704639999999998</v>
      </c>
      <c r="H18" s="15">
        <f t="shared" si="1"/>
        <v>66.725999999999999</v>
      </c>
      <c r="I18" s="15">
        <f t="shared" si="2"/>
        <v>200.23912999233715</v>
      </c>
      <c r="J18" s="15">
        <f t="shared" si="3"/>
        <v>0.64351999999999998</v>
      </c>
      <c r="K18" s="15">
        <f t="shared" si="4"/>
        <v>2.8397719119368605</v>
      </c>
      <c r="L18" s="15">
        <f t="shared" si="5"/>
        <v>68.169491525423723</v>
      </c>
      <c r="M18" s="15">
        <f t="shared" si="6"/>
        <v>65.090222489599995</v>
      </c>
      <c r="N18" s="15">
        <f t="shared" si="7"/>
        <v>7.8713192447999996</v>
      </c>
      <c r="O18" s="15">
        <f t="shared" si="8"/>
        <v>19.119531622400004</v>
      </c>
      <c r="P18" s="15">
        <f t="shared" si="9"/>
        <v>494.99702136714291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23.992660645161287</v>
      </c>
      <c r="G19" s="15">
        <f t="shared" si="0"/>
        <v>47.449599999999997</v>
      </c>
      <c r="H19" s="15">
        <f t="shared" si="1"/>
        <v>74.14</v>
      </c>
      <c r="I19" s="15">
        <f t="shared" si="2"/>
        <v>180.21521699310344</v>
      </c>
      <c r="J19" s="15">
        <f t="shared" si="3"/>
        <v>0.57916799999999991</v>
      </c>
      <c r="K19" s="15">
        <f t="shared" si="4"/>
        <v>2.5557947207431746</v>
      </c>
      <c r="L19" s="15">
        <f t="shared" si="5"/>
        <v>61.352542372881352</v>
      </c>
      <c r="M19" s="15">
        <f t="shared" si="6"/>
        <v>58.581200240640001</v>
      </c>
      <c r="N19" s="15">
        <f t="shared" si="7"/>
        <v>7.0841873203199999</v>
      </c>
      <c r="O19" s="15">
        <f t="shared" si="8"/>
        <v>17.207578460160001</v>
      </c>
      <c r="P19" s="15">
        <f t="shared" si="9"/>
        <v>473.15794875300918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26.391926709677417</v>
      </c>
      <c r="G20" s="15">
        <f t="shared" si="0"/>
        <v>52.194559999999996</v>
      </c>
      <c r="H20" s="15">
        <f t="shared" si="1"/>
        <v>81.554000000000002</v>
      </c>
      <c r="I20" s="15">
        <f t="shared" si="2"/>
        <v>163.83201544827585</v>
      </c>
      <c r="J20" s="15">
        <f t="shared" si="3"/>
        <v>0.52651636363636356</v>
      </c>
      <c r="K20" s="15">
        <f t="shared" si="4"/>
        <v>2.3234497461301586</v>
      </c>
      <c r="L20" s="15">
        <f t="shared" si="5"/>
        <v>55.775038520801225</v>
      </c>
      <c r="M20" s="15">
        <f t="shared" si="6"/>
        <v>53.255636582400001</v>
      </c>
      <c r="N20" s="15">
        <f t="shared" si="7"/>
        <v>6.4401702911999994</v>
      </c>
      <c r="O20" s="15">
        <f t="shared" si="8"/>
        <v>15.643253145600001</v>
      </c>
      <c r="P20" s="15">
        <f t="shared" si="9"/>
        <v>457.93656680772096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28.791192774193547</v>
      </c>
      <c r="G21" s="15">
        <f t="shared" si="0"/>
        <v>56.939520000000002</v>
      </c>
      <c r="H21" s="15">
        <f t="shared" si="1"/>
        <v>88.968000000000004</v>
      </c>
      <c r="I21" s="15">
        <f t="shared" si="2"/>
        <v>150.17934749425288</v>
      </c>
      <c r="J21" s="15">
        <f t="shared" si="3"/>
        <v>0.48263999999999996</v>
      </c>
      <c r="K21" s="15">
        <f t="shared" si="4"/>
        <v>2.1298289339526453</v>
      </c>
      <c r="L21" s="15">
        <f t="shared" si="5"/>
        <v>51.127118644067792</v>
      </c>
      <c r="M21" s="15">
        <f t="shared" si="6"/>
        <v>48.817666867199996</v>
      </c>
      <c r="N21" s="15">
        <f t="shared" si="7"/>
        <v>5.9034894335999999</v>
      </c>
      <c r="O21" s="15">
        <f t="shared" si="8"/>
        <v>14.339648716800001</v>
      </c>
      <c r="P21" s="15">
        <f t="shared" si="9"/>
        <v>447.67845286406686</v>
      </c>
      <c r="Q21" s="13" t="s">
        <v>327</v>
      </c>
      <c r="R21" s="19">
        <f>MIN(P10:P40)</f>
        <v>436.75718303964055</v>
      </c>
      <c r="S21" s="4" t="s">
        <v>72</v>
      </c>
      <c r="T21" s="2">
        <v>4368.6059999999998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31.190458838709674</v>
      </c>
      <c r="G22" s="15">
        <f t="shared" si="0"/>
        <v>61.684480000000001</v>
      </c>
      <c r="H22" s="15">
        <f t="shared" si="1"/>
        <v>96.382000000000005</v>
      </c>
      <c r="I22" s="15">
        <f t="shared" si="2"/>
        <v>138.62708999469496</v>
      </c>
      <c r="J22" s="15">
        <f t="shared" si="3"/>
        <v>0.44551384615384609</v>
      </c>
      <c r="K22" s="15">
        <f t="shared" si="4"/>
        <v>1.9659959390332111</v>
      </c>
      <c r="L22" s="15">
        <f t="shared" si="5"/>
        <v>47.194263363754885</v>
      </c>
      <c r="M22" s="15">
        <f t="shared" si="6"/>
        <v>45.062461723569228</v>
      </c>
      <c r="N22" s="15">
        <f t="shared" si="7"/>
        <v>5.4493748617846149</v>
      </c>
      <c r="O22" s="15">
        <f t="shared" si="8"/>
        <v>13.236598815507694</v>
      </c>
      <c r="P22" s="15">
        <f t="shared" si="9"/>
        <v>441.23823738320817</v>
      </c>
      <c r="S22" s="4" t="s">
        <v>73</v>
      </c>
      <c r="T22" s="19">
        <f>T21-P24</f>
        <v>3931.8488169603593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33.5897249032258</v>
      </c>
      <c r="G23" s="15">
        <f t="shared" si="0"/>
        <v>66.42944</v>
      </c>
      <c r="H23" s="15">
        <f t="shared" si="1"/>
        <v>103.79600000000001</v>
      </c>
      <c r="I23" s="15">
        <f t="shared" si="2"/>
        <v>128.72515499507389</v>
      </c>
      <c r="J23" s="15">
        <f t="shared" si="3"/>
        <v>0.41369142857142854</v>
      </c>
      <c r="K23" s="15">
        <f t="shared" si="4"/>
        <v>1.8255676576736961</v>
      </c>
      <c r="L23" s="15">
        <f t="shared" si="5"/>
        <v>43.823244552058107</v>
      </c>
      <c r="M23" s="15">
        <f t="shared" si="6"/>
        <v>41.843714457600001</v>
      </c>
      <c r="N23" s="15">
        <f t="shared" si="7"/>
        <v>5.060133800228571</v>
      </c>
      <c r="O23" s="15">
        <f t="shared" si="8"/>
        <v>12.291127471542859</v>
      </c>
      <c r="P23" s="15">
        <f t="shared" si="9"/>
        <v>437.79779926597433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35.988990967741934</v>
      </c>
      <c r="G24" s="15">
        <f t="shared" si="0"/>
        <v>71.174399999999991</v>
      </c>
      <c r="H24" s="15">
        <f t="shared" si="1"/>
        <v>111.21000000000001</v>
      </c>
      <c r="I24" s="15">
        <f t="shared" si="2"/>
        <v>120.14347799540229</v>
      </c>
      <c r="J24" s="15">
        <f t="shared" si="3"/>
        <v>0.38611199999999996</v>
      </c>
      <c r="K24" s="15">
        <f t="shared" si="4"/>
        <v>1.7038631471621164</v>
      </c>
      <c r="L24" s="15">
        <f t="shared" si="5"/>
        <v>40.901694915254232</v>
      </c>
      <c r="M24" s="15">
        <f t="shared" si="6"/>
        <v>39.054133493759998</v>
      </c>
      <c r="N24" s="15">
        <f t="shared" si="7"/>
        <v>4.7227915468799999</v>
      </c>
      <c r="O24" s="15">
        <f t="shared" si="8"/>
        <v>11.471718973440002</v>
      </c>
      <c r="P24" s="15">
        <f t="shared" si="9"/>
        <v>436.75718303964055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38.388257032258061</v>
      </c>
      <c r="G25" s="15">
        <f t="shared" si="0"/>
        <v>75.919359999999998</v>
      </c>
      <c r="H25" s="15">
        <f t="shared" si="1"/>
        <v>118.62400000000001</v>
      </c>
      <c r="I25" s="15">
        <f t="shared" si="2"/>
        <v>112.63451062068965</v>
      </c>
      <c r="J25" s="15">
        <f t="shared" si="3"/>
        <v>0.36197999999999997</v>
      </c>
      <c r="K25" s="15">
        <f t="shared" si="4"/>
        <v>1.5973717004644841</v>
      </c>
      <c r="L25" s="15">
        <f t="shared" si="5"/>
        <v>38.345338983050844</v>
      </c>
      <c r="M25" s="15">
        <f t="shared" si="6"/>
        <v>36.613250150399999</v>
      </c>
      <c r="N25" s="15">
        <f t="shared" si="7"/>
        <v>4.4276170751999997</v>
      </c>
      <c r="O25" s="15">
        <f t="shared" si="8"/>
        <v>10.754736537600001</v>
      </c>
      <c r="P25" s="15">
        <f t="shared" si="9"/>
        <v>437.66642209966307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40.787523096774187</v>
      </c>
      <c r="G26" s="15">
        <f t="shared" si="0"/>
        <v>80.664320000000004</v>
      </c>
      <c r="H26" s="15">
        <f t="shared" si="1"/>
        <v>126.03800000000001</v>
      </c>
      <c r="I26" s="15">
        <f t="shared" si="2"/>
        <v>106.00895117241379</v>
      </c>
      <c r="J26" s="15">
        <f t="shared" si="3"/>
        <v>0.3406870588235294</v>
      </c>
      <c r="K26" s="15">
        <f t="shared" si="4"/>
        <v>1.5034086592606908</v>
      </c>
      <c r="L26" s="15">
        <f t="shared" si="5"/>
        <v>36.089730807577268</v>
      </c>
      <c r="M26" s="15">
        <f t="shared" si="6"/>
        <v>34.459529553317644</v>
      </c>
      <c r="N26" s="15">
        <f t="shared" si="7"/>
        <v>4.1671690119529412</v>
      </c>
      <c r="O26" s="15">
        <f t="shared" si="8"/>
        <v>10.122104976564707</v>
      </c>
      <c r="P26" s="15">
        <f t="shared" si="9"/>
        <v>440.1814243366847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43.186789161290321</v>
      </c>
      <c r="G27" s="15">
        <f t="shared" si="0"/>
        <v>85.409279999999995</v>
      </c>
      <c r="H27" s="15">
        <f t="shared" si="1"/>
        <v>133.452</v>
      </c>
      <c r="I27" s="15">
        <f t="shared" si="2"/>
        <v>100.11956499616858</v>
      </c>
      <c r="J27" s="15">
        <f t="shared" si="3"/>
        <v>0.32175999999999999</v>
      </c>
      <c r="K27" s="15">
        <f t="shared" si="4"/>
        <v>1.4198859559684303</v>
      </c>
      <c r="L27" s="15">
        <f t="shared" si="5"/>
        <v>34.084745762711862</v>
      </c>
      <c r="M27" s="15">
        <f t="shared" si="6"/>
        <v>32.545111244799998</v>
      </c>
      <c r="N27" s="15">
        <f t="shared" si="7"/>
        <v>3.9356596223999998</v>
      </c>
      <c r="O27" s="15">
        <f t="shared" si="8"/>
        <v>9.5597658112000019</v>
      </c>
      <c r="P27" s="15">
        <f t="shared" si="9"/>
        <v>444.03456255453921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45.586055225806447</v>
      </c>
      <c r="G28" s="15">
        <f t="shared" si="0"/>
        <v>90.154240000000001</v>
      </c>
      <c r="H28" s="15">
        <f t="shared" si="1"/>
        <v>140.86600000000001</v>
      </c>
      <c r="I28" s="15">
        <f t="shared" si="2"/>
        <v>94.850114206896549</v>
      </c>
      <c r="J28" s="15">
        <f t="shared" si="3"/>
        <v>0.30482526315789471</v>
      </c>
      <c r="K28" s="15">
        <f t="shared" si="4"/>
        <v>1.3451551161806181</v>
      </c>
      <c r="L28" s="15">
        <f t="shared" si="5"/>
        <v>32.290811775200709</v>
      </c>
      <c r="M28" s="15">
        <f t="shared" si="6"/>
        <v>30.832210652968421</v>
      </c>
      <c r="N28" s="15">
        <f t="shared" si="7"/>
        <v>3.7285196422736839</v>
      </c>
      <c r="O28" s="15">
        <f t="shared" si="8"/>
        <v>9.0566202421894744</v>
      </c>
      <c r="P28" s="15">
        <f t="shared" si="9"/>
        <v>449.01455212467374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>
        <v>20</v>
      </c>
      <c r="F29" s="12">
        <f t="shared" si="10"/>
        <v>47.985321290322574</v>
      </c>
      <c r="G29" s="15">
        <f t="shared" si="0"/>
        <v>94.899199999999993</v>
      </c>
      <c r="H29" s="15">
        <f t="shared" si="1"/>
        <v>148.28</v>
      </c>
      <c r="I29" s="15">
        <f t="shared" si="2"/>
        <v>90.10760849655172</v>
      </c>
      <c r="J29" s="15">
        <f t="shared" si="3"/>
        <v>0.28958399999999995</v>
      </c>
      <c r="K29" s="15">
        <f t="shared" si="4"/>
        <v>1.2778973603715873</v>
      </c>
      <c r="L29" s="15">
        <f t="shared" si="5"/>
        <v>30.676271186440676</v>
      </c>
      <c r="M29" s="15">
        <f t="shared" si="6"/>
        <v>29.290600120320001</v>
      </c>
      <c r="N29" s="15">
        <f t="shared" si="7"/>
        <v>3.5420936601599999</v>
      </c>
      <c r="O29" s="15">
        <f t="shared" si="8"/>
        <v>8.6037892300800003</v>
      </c>
      <c r="P29" s="15">
        <f t="shared" si="9"/>
        <v>454.95236534424652</v>
      </c>
      <c r="S29" s="8"/>
      <c r="V29" s="8"/>
      <c r="AB29" s="8"/>
      <c r="AE29" s="8"/>
      <c r="AH29" s="8"/>
      <c r="AK29" s="8"/>
      <c r="AP29" s="8"/>
    </row>
    <row r="30" spans="5:42" x14ac:dyDescent="0.25">
      <c r="E30" s="11">
        <v>21</v>
      </c>
      <c r="F30" s="12">
        <f t="shared" si="10"/>
        <v>50.384587354838708</v>
      </c>
      <c r="G30" s="15">
        <f t="shared" si="0"/>
        <v>99.644159999999999</v>
      </c>
      <c r="H30" s="15">
        <f t="shared" si="1"/>
        <v>155.69400000000002</v>
      </c>
      <c r="I30" s="15">
        <f t="shared" si="2"/>
        <v>85.816769996715919</v>
      </c>
      <c r="J30" s="15">
        <f t="shared" si="3"/>
        <v>0.27579428571428571</v>
      </c>
      <c r="K30" s="15">
        <f t="shared" si="4"/>
        <v>1.2170451051157973</v>
      </c>
      <c r="L30" s="15">
        <f t="shared" si="5"/>
        <v>29.215496368038739</v>
      </c>
      <c r="M30" s="15">
        <f t="shared" si="6"/>
        <v>27.895809638399999</v>
      </c>
      <c r="N30" s="15">
        <f t="shared" si="7"/>
        <v>3.373422533485714</v>
      </c>
      <c r="O30" s="15">
        <f t="shared" si="8"/>
        <v>8.1940849810285723</v>
      </c>
      <c r="P30" s="15">
        <f t="shared" si="9"/>
        <v>461.71117026333781</v>
      </c>
      <c r="S30" s="8"/>
      <c r="V30" s="8"/>
      <c r="AB30" s="8"/>
      <c r="AE30" s="8"/>
      <c r="AH30" s="8"/>
      <c r="AK30" s="8"/>
      <c r="AP30" s="8"/>
    </row>
    <row r="31" spans="5:42" x14ac:dyDescent="0.25">
      <c r="E31" s="11">
        <v>22</v>
      </c>
      <c r="F31" s="12">
        <f t="shared" si="10"/>
        <v>52.783853419354834</v>
      </c>
      <c r="G31" s="15">
        <f t="shared" si="0"/>
        <v>104.38911999999999</v>
      </c>
      <c r="H31" s="15">
        <f t="shared" si="1"/>
        <v>163.108</v>
      </c>
      <c r="I31" s="15">
        <f t="shared" si="2"/>
        <v>81.916007724137927</v>
      </c>
      <c r="J31" s="15">
        <f t="shared" si="3"/>
        <v>0.26325818181818178</v>
      </c>
      <c r="K31" s="15">
        <f t="shared" si="4"/>
        <v>1.1617248730650793</v>
      </c>
      <c r="L31" s="15">
        <f t="shared" si="5"/>
        <v>27.887519260400612</v>
      </c>
      <c r="M31" s="15">
        <f t="shared" si="6"/>
        <v>26.627818291200001</v>
      </c>
      <c r="N31" s="15">
        <f t="shared" si="7"/>
        <v>3.2200851455999997</v>
      </c>
      <c r="O31" s="15">
        <f t="shared" si="8"/>
        <v>7.8216265728000005</v>
      </c>
      <c r="P31" s="15">
        <f t="shared" si="9"/>
        <v>469.17901346837664</v>
      </c>
      <c r="S31" s="8"/>
      <c r="V31" s="8"/>
      <c r="AB31" s="8"/>
      <c r="AE31" s="8"/>
      <c r="AH31" s="8"/>
      <c r="AK31" s="8"/>
      <c r="AP31" s="8"/>
    </row>
    <row r="32" spans="5:42" x14ac:dyDescent="0.25">
      <c r="E32" s="11">
        <v>23</v>
      </c>
      <c r="F32" s="12">
        <f t="shared" si="10"/>
        <v>55.183119483870961</v>
      </c>
      <c r="G32" s="15">
        <f t="shared" si="0"/>
        <v>109.13408</v>
      </c>
      <c r="H32" s="15">
        <f t="shared" si="1"/>
        <v>170.52200000000002</v>
      </c>
      <c r="I32" s="15">
        <f t="shared" si="2"/>
        <v>78.354442170914538</v>
      </c>
      <c r="J32" s="15">
        <f t="shared" si="3"/>
        <v>0.25181217391304345</v>
      </c>
      <c r="K32" s="15">
        <f t="shared" si="4"/>
        <v>1.1112150959752933</v>
      </c>
      <c r="L32" s="15">
        <f t="shared" si="5"/>
        <v>26.67501842299189</v>
      </c>
      <c r="M32" s="15">
        <f t="shared" si="6"/>
        <v>25.470087061147826</v>
      </c>
      <c r="N32" s="15">
        <f t="shared" si="7"/>
        <v>3.0800814436173911</v>
      </c>
      <c r="O32" s="15">
        <f t="shared" si="8"/>
        <v>7.4815558522434795</v>
      </c>
      <c r="P32" s="15">
        <f t="shared" si="9"/>
        <v>477.26341170467447</v>
      </c>
      <c r="S32" s="8"/>
      <c r="V32" s="8"/>
      <c r="AB32" s="8"/>
      <c r="AE32" s="8"/>
      <c r="AH32" s="8"/>
      <c r="AK32" s="8"/>
      <c r="AP32" s="8"/>
    </row>
    <row r="33" spans="5:42" x14ac:dyDescent="0.25">
      <c r="E33" s="11">
        <v>24</v>
      </c>
      <c r="F33" s="12">
        <f t="shared" si="10"/>
        <v>57.582385548387094</v>
      </c>
      <c r="G33" s="15">
        <f t="shared" si="0"/>
        <v>113.87904</v>
      </c>
      <c r="H33" s="15">
        <f t="shared" si="1"/>
        <v>177.93600000000001</v>
      </c>
      <c r="I33" s="15">
        <f t="shared" si="2"/>
        <v>75.08967374712644</v>
      </c>
      <c r="J33" s="15">
        <f t="shared" si="3"/>
        <v>0.24131999999999998</v>
      </c>
      <c r="K33" s="15">
        <f t="shared" si="4"/>
        <v>1.0649144669763226</v>
      </c>
      <c r="L33" s="15">
        <f t="shared" si="5"/>
        <v>25.563559322033896</v>
      </c>
      <c r="M33" s="15">
        <f t="shared" si="6"/>
        <v>24.408833433599998</v>
      </c>
      <c r="N33" s="15">
        <f t="shared" si="7"/>
        <v>2.9517447167999999</v>
      </c>
      <c r="O33" s="15">
        <f t="shared" si="8"/>
        <v>7.1698243584000005</v>
      </c>
      <c r="P33" s="15">
        <f t="shared" si="9"/>
        <v>485.88729559332376</v>
      </c>
      <c r="S33" s="8"/>
      <c r="V33" s="8"/>
      <c r="AB33" s="8"/>
      <c r="AE33" s="8"/>
      <c r="AH33" s="8"/>
      <c r="AK33" s="8"/>
      <c r="AP33" s="8"/>
    </row>
    <row r="34" spans="5:42" x14ac:dyDescent="0.25">
      <c r="E34" s="11">
        <v>25</v>
      </c>
      <c r="F34" s="12">
        <f t="shared" si="10"/>
        <v>59.981651612903221</v>
      </c>
      <c r="G34" s="15">
        <f t="shared" si="0"/>
        <v>118.624</v>
      </c>
      <c r="H34" s="15">
        <f t="shared" si="1"/>
        <v>185.35000000000002</v>
      </c>
      <c r="I34" s="15">
        <f t="shared" si="2"/>
        <v>72.086086797241379</v>
      </c>
      <c r="J34" s="15">
        <f t="shared" si="3"/>
        <v>0.23166719999999999</v>
      </c>
      <c r="K34" s="15">
        <f t="shared" si="4"/>
        <v>1.0223178882972699</v>
      </c>
      <c r="L34" s="15">
        <f t="shared" si="5"/>
        <v>24.541016949152539</v>
      </c>
      <c r="M34" s="15">
        <f t="shared" si="6"/>
        <v>23.432480096256</v>
      </c>
      <c r="N34" s="15">
        <f t="shared" si="7"/>
        <v>2.8336749281279996</v>
      </c>
      <c r="O34" s="15">
        <f t="shared" si="8"/>
        <v>6.8830313840640009</v>
      </c>
      <c r="P34" s="15">
        <f t="shared" si="9"/>
        <v>494.98592685604245</v>
      </c>
      <c r="S34" s="8"/>
      <c r="V34" s="8"/>
      <c r="AB34" s="8"/>
      <c r="AE34" s="8"/>
      <c r="AH34" s="8"/>
      <c r="AK34" s="8"/>
      <c r="AP34" s="8"/>
    </row>
    <row r="35" spans="5:42" x14ac:dyDescent="0.25">
      <c r="E35" s="11">
        <v>26</v>
      </c>
      <c r="F35" s="12">
        <f t="shared" si="10"/>
        <v>62.380917677419347</v>
      </c>
      <c r="G35" s="15">
        <f t="shared" si="0"/>
        <v>123.36896</v>
      </c>
      <c r="H35" s="15">
        <f t="shared" si="1"/>
        <v>192.76400000000001</v>
      </c>
      <c r="I35" s="15">
        <f t="shared" si="2"/>
        <v>69.313544997347478</v>
      </c>
      <c r="J35" s="15">
        <f t="shared" si="3"/>
        <v>0.22275692307692305</v>
      </c>
      <c r="K35" s="15">
        <f t="shared" si="4"/>
        <v>0.98299796951660556</v>
      </c>
      <c r="L35" s="15">
        <f t="shared" si="5"/>
        <v>23.597131681877443</v>
      </c>
      <c r="M35" s="15">
        <f t="shared" si="6"/>
        <v>22.531230861784614</v>
      </c>
      <c r="N35" s="15">
        <f t="shared" si="7"/>
        <v>2.7246874308923075</v>
      </c>
      <c r="O35" s="15">
        <f t="shared" si="8"/>
        <v>6.6182994077538471</v>
      </c>
      <c r="P35" s="15">
        <f t="shared" si="9"/>
        <v>504.50452694966856</v>
      </c>
      <c r="S35" s="8"/>
      <c r="V35" s="8"/>
      <c r="AB35" s="8"/>
      <c r="AE35" s="8"/>
      <c r="AH35" s="8"/>
      <c r="AK35" s="8"/>
      <c r="AP35" s="8"/>
    </row>
    <row r="36" spans="5:42" x14ac:dyDescent="0.25">
      <c r="E36" s="11">
        <v>27</v>
      </c>
      <c r="F36" s="12">
        <f t="shared" si="10"/>
        <v>64.780183741935474</v>
      </c>
      <c r="G36" s="15">
        <f t="shared" si="0"/>
        <v>128.11392000000001</v>
      </c>
      <c r="H36" s="15">
        <f t="shared" si="1"/>
        <v>200.17800000000003</v>
      </c>
      <c r="I36" s="15">
        <f t="shared" si="2"/>
        <v>66.74637666411239</v>
      </c>
      <c r="J36" s="15">
        <f t="shared" si="3"/>
        <v>0.21450666666666665</v>
      </c>
      <c r="K36" s="15">
        <f t="shared" si="4"/>
        <v>0.94659063731228688</v>
      </c>
      <c r="L36" s="15">
        <f t="shared" si="5"/>
        <v>22.723163841807906</v>
      </c>
      <c r="M36" s="15">
        <f t="shared" si="6"/>
        <v>21.696740829866666</v>
      </c>
      <c r="N36" s="15">
        <f t="shared" si="7"/>
        <v>2.6237730816</v>
      </c>
      <c r="O36" s="15">
        <f t="shared" si="8"/>
        <v>6.373177207466667</v>
      </c>
      <c r="P36" s="15">
        <f t="shared" si="9"/>
        <v>514.39643267076815</v>
      </c>
      <c r="S36" s="8"/>
      <c r="V36" s="8"/>
      <c r="AB36" s="8"/>
      <c r="AE36" s="8"/>
      <c r="AH36" s="8"/>
      <c r="AK36" s="8"/>
      <c r="AP36" s="8"/>
    </row>
    <row r="37" spans="5:42" x14ac:dyDescent="0.25">
      <c r="E37" s="11">
        <v>28</v>
      </c>
      <c r="F37" s="12">
        <f>E37*$F$7</f>
        <v>67.179449806451601</v>
      </c>
      <c r="G37" s="15">
        <f t="shared" si="0"/>
        <v>132.85888</v>
      </c>
      <c r="H37" s="15">
        <f t="shared" si="1"/>
        <v>207.59200000000001</v>
      </c>
      <c r="I37" s="15">
        <f t="shared" si="2"/>
        <v>64.362577497536947</v>
      </c>
      <c r="J37" s="15">
        <f t="shared" si="3"/>
        <v>0.20684571428571427</v>
      </c>
      <c r="K37" s="15">
        <f t="shared" si="4"/>
        <v>0.91278382883684805</v>
      </c>
      <c r="L37" s="15">
        <f t="shared" si="5"/>
        <v>21.911622276029053</v>
      </c>
      <c r="M37" s="15">
        <f t="shared" si="6"/>
        <v>20.9218572288</v>
      </c>
      <c r="N37" s="15">
        <f t="shared" si="7"/>
        <v>2.5300669001142855</v>
      </c>
      <c r="O37" s="15">
        <f t="shared" si="8"/>
        <v>6.1455637357714297</v>
      </c>
      <c r="P37" s="15">
        <f t="shared" si="9"/>
        <v>524.62164698782601</v>
      </c>
      <c r="S37" s="8"/>
      <c r="V37" s="8"/>
      <c r="AB37" s="8"/>
      <c r="AE37" s="8"/>
      <c r="AH37" s="8"/>
      <c r="AK37" s="8"/>
      <c r="AP37" s="8"/>
    </row>
    <row r="38" spans="5:42" x14ac:dyDescent="0.25">
      <c r="E38" s="11">
        <v>29</v>
      </c>
      <c r="F38" s="12">
        <f t="shared" ref="F38:F49" si="11">E38*$F$7</f>
        <v>69.578715870967741</v>
      </c>
      <c r="G38" s="15">
        <f t="shared" si="0"/>
        <v>137.60383999999999</v>
      </c>
      <c r="H38" s="15">
        <f t="shared" si="1"/>
        <v>215.00600000000003</v>
      </c>
      <c r="I38" s="15">
        <f t="shared" si="2"/>
        <v>62.143178273483947</v>
      </c>
      <c r="J38" s="15">
        <f t="shared" si="3"/>
        <v>0.19971310344827584</v>
      </c>
      <c r="K38" s="15">
        <f t="shared" si="4"/>
        <v>0.88130852439419816</v>
      </c>
      <c r="L38" s="15">
        <f t="shared" si="5"/>
        <v>21.156049094097018</v>
      </c>
      <c r="M38" s="15">
        <f t="shared" si="6"/>
        <v>20.200413876082759</v>
      </c>
      <c r="N38" s="15">
        <f t="shared" si="7"/>
        <v>2.442823213903448</v>
      </c>
      <c r="O38" s="15">
        <f t="shared" si="8"/>
        <v>5.9336477448827596</v>
      </c>
      <c r="P38" s="15">
        <f t="shared" si="9"/>
        <v>535.14568970126015</v>
      </c>
      <c r="S38" s="8"/>
      <c r="V38" s="8"/>
      <c r="AB38" s="8"/>
      <c r="AE38" s="8"/>
      <c r="AH38" s="8"/>
      <c r="AK38" s="8"/>
      <c r="AP38" s="8"/>
    </row>
    <row r="39" spans="5:42" x14ac:dyDescent="0.25">
      <c r="E39" s="11">
        <v>30</v>
      </c>
      <c r="F39" s="12">
        <f t="shared" si="11"/>
        <v>71.977981935483868</v>
      </c>
      <c r="G39" s="15">
        <f t="shared" si="0"/>
        <v>142.34879999999998</v>
      </c>
      <c r="H39" s="15">
        <f t="shared" si="1"/>
        <v>222.42000000000002</v>
      </c>
      <c r="I39" s="15">
        <f t="shared" si="2"/>
        <v>60.071738997701146</v>
      </c>
      <c r="J39" s="15">
        <f t="shared" si="3"/>
        <v>0.19305599999999998</v>
      </c>
      <c r="K39" s="15">
        <f t="shared" si="4"/>
        <v>0.8519315735810582</v>
      </c>
      <c r="L39" s="15">
        <f t="shared" si="5"/>
        <v>20.450847457627116</v>
      </c>
      <c r="M39" s="15">
        <f t="shared" si="6"/>
        <v>19.527066746879999</v>
      </c>
      <c r="N39" s="15">
        <f t="shared" si="7"/>
        <v>2.36139577344</v>
      </c>
      <c r="O39" s="15">
        <f t="shared" si="8"/>
        <v>5.7358594867200008</v>
      </c>
      <c r="P39" s="15">
        <f t="shared" si="9"/>
        <v>545.93867797143321</v>
      </c>
      <c r="S39" s="8"/>
      <c r="V39" s="8"/>
      <c r="AB39" s="8"/>
      <c r="AE39" s="8"/>
      <c r="AH39" s="8"/>
      <c r="AK39" s="8"/>
      <c r="AP39" s="8"/>
    </row>
    <row r="40" spans="5:42" x14ac:dyDescent="0.25">
      <c r="E40" s="11">
        <v>31</v>
      </c>
      <c r="F40" s="12">
        <f t="shared" si="11"/>
        <v>74.377247999999994</v>
      </c>
      <c r="G40" s="15">
        <f t="shared" si="0"/>
        <v>147.09376</v>
      </c>
      <c r="H40" s="15">
        <f t="shared" si="1"/>
        <v>229.83400000000003</v>
      </c>
      <c r="I40" s="15">
        <f t="shared" si="2"/>
        <v>58.13394096551724</v>
      </c>
      <c r="J40" s="15">
        <f t="shared" si="3"/>
        <v>0.18682838709677418</v>
      </c>
      <c r="K40" s="15">
        <f t="shared" si="4"/>
        <v>0.82444990991715306</v>
      </c>
      <c r="L40" s="15">
        <f t="shared" si="5"/>
        <v>19.791142700929466</v>
      </c>
      <c r="M40" s="15">
        <f t="shared" si="6"/>
        <v>18.897161367948385</v>
      </c>
      <c r="N40" s="15">
        <f t="shared" si="7"/>
        <v>2.2852217162322579</v>
      </c>
      <c r="O40" s="15">
        <f t="shared" si="8"/>
        <v>5.5508317613419358</v>
      </c>
      <c r="P40" s="15">
        <f t="shared" si="9"/>
        <v>556.9745848089832</v>
      </c>
      <c r="S40" s="8"/>
      <c r="V40" s="8"/>
      <c r="AB40" s="8"/>
      <c r="AE40" s="8"/>
      <c r="AH40" s="8"/>
      <c r="AK40" s="8"/>
      <c r="AP40" s="8"/>
    </row>
    <row r="41" spans="5:42" x14ac:dyDescent="0.25">
      <c r="E41" s="11">
        <v>32</v>
      </c>
      <c r="F41" s="12">
        <f t="shared" si="11"/>
        <v>76.776514064516121</v>
      </c>
      <c r="G41" s="15">
        <f t="shared" si="0"/>
        <v>151.83872</v>
      </c>
      <c r="H41" s="15">
        <f t="shared" si="1"/>
        <v>237.24800000000002</v>
      </c>
      <c r="I41" s="15">
        <f t="shared" si="2"/>
        <v>56.317255310344827</v>
      </c>
      <c r="J41" s="15">
        <f t="shared" si="3"/>
        <v>0.18098999999999998</v>
      </c>
      <c r="K41" s="15">
        <f t="shared" si="4"/>
        <v>0.79868585023224203</v>
      </c>
      <c r="L41" s="15">
        <f t="shared" si="5"/>
        <v>19.172669491525422</v>
      </c>
      <c r="M41" s="15">
        <f t="shared" si="6"/>
        <v>18.306625075199999</v>
      </c>
      <c r="N41" s="15">
        <f t="shared" si="7"/>
        <v>2.2138085375999998</v>
      </c>
      <c r="O41" s="15">
        <f t="shared" si="8"/>
        <v>5.3773682688000006</v>
      </c>
      <c r="P41" s="15">
        <f t="shared" si="9"/>
        <v>568.23063659821867</v>
      </c>
      <c r="S41" s="8"/>
      <c r="V41" s="8"/>
      <c r="AB41" s="8"/>
      <c r="AE41" s="8"/>
      <c r="AH41" s="8"/>
      <c r="AK41" s="8"/>
      <c r="AP41" s="8"/>
    </row>
    <row r="42" spans="5:42" x14ac:dyDescent="0.25">
      <c r="E42" s="11">
        <v>33</v>
      </c>
      <c r="F42" s="12">
        <f t="shared" si="11"/>
        <v>79.175780129032248</v>
      </c>
      <c r="G42" s="15">
        <f t="shared" si="0"/>
        <v>156.58367999999999</v>
      </c>
      <c r="H42" s="15">
        <f t="shared" si="1"/>
        <v>244.66200000000001</v>
      </c>
      <c r="I42" s="15">
        <f t="shared" si="2"/>
        <v>54.610671816091951</v>
      </c>
      <c r="J42" s="15">
        <f t="shared" si="3"/>
        <v>0.17550545454545452</v>
      </c>
      <c r="K42" s="15">
        <f t="shared" si="4"/>
        <v>0.77448324871005292</v>
      </c>
      <c r="L42" s="15">
        <f t="shared" si="5"/>
        <v>18.591679506933744</v>
      </c>
      <c r="M42" s="15">
        <f t="shared" si="6"/>
        <v>17.751878860799998</v>
      </c>
      <c r="N42" s="15">
        <f t="shared" si="7"/>
        <v>2.1467234303999998</v>
      </c>
      <c r="O42" s="15">
        <f t="shared" si="8"/>
        <v>5.2144177152000006</v>
      </c>
      <c r="P42" s="15">
        <f t="shared" si="9"/>
        <v>579.6868201617134</v>
      </c>
      <c r="S42" s="8"/>
      <c r="V42" s="8"/>
      <c r="AB42" s="8"/>
      <c r="AE42" s="8"/>
      <c r="AH42" s="8"/>
      <c r="AK42" s="8"/>
      <c r="AP42" s="8"/>
    </row>
    <row r="43" spans="5:42" x14ac:dyDescent="0.25">
      <c r="E43" s="11">
        <v>34</v>
      </c>
      <c r="F43" s="12">
        <f t="shared" si="11"/>
        <v>81.575046193548374</v>
      </c>
      <c r="G43" s="15">
        <f t="shared" si="0"/>
        <v>161.32864000000001</v>
      </c>
      <c r="H43" s="15">
        <f t="shared" si="1"/>
        <v>252.07600000000002</v>
      </c>
      <c r="I43" s="15">
        <f t="shared" si="2"/>
        <v>53.004475586206894</v>
      </c>
      <c r="J43" s="15">
        <f t="shared" si="3"/>
        <v>0.1703435294117647</v>
      </c>
      <c r="K43" s="15">
        <f t="shared" si="4"/>
        <v>0.75170432963034539</v>
      </c>
      <c r="L43" s="15">
        <f t="shared" si="5"/>
        <v>18.044865403788634</v>
      </c>
      <c r="M43" s="15">
        <f t="shared" si="6"/>
        <v>17.229764776658822</v>
      </c>
      <c r="N43" s="15">
        <f t="shared" si="7"/>
        <v>2.0835845059764706</v>
      </c>
      <c r="O43" s="15">
        <f t="shared" si="8"/>
        <v>5.0610524882823533</v>
      </c>
      <c r="P43" s="15">
        <f t="shared" si="9"/>
        <v>591.32547681350366</v>
      </c>
      <c r="S43" s="8"/>
      <c r="V43" s="8"/>
      <c r="AB43" s="8"/>
      <c r="AE43" s="8"/>
      <c r="AH43" s="8"/>
      <c r="AK43" s="8"/>
      <c r="AP43" s="8"/>
    </row>
    <row r="44" spans="5:42" x14ac:dyDescent="0.25">
      <c r="E44" s="11">
        <v>35</v>
      </c>
      <c r="F44" s="12">
        <f t="shared" si="11"/>
        <v>83.974312258064501</v>
      </c>
      <c r="G44" s="15">
        <f t="shared" si="0"/>
        <v>166.0736</v>
      </c>
      <c r="H44" s="15">
        <f t="shared" si="1"/>
        <v>259.49</v>
      </c>
      <c r="I44" s="15">
        <f t="shared" si="2"/>
        <v>51.490061998029553</v>
      </c>
      <c r="J44" s="15">
        <f t="shared" si="3"/>
        <v>0.16547657142857142</v>
      </c>
      <c r="K44" s="15">
        <f t="shared" si="4"/>
        <v>0.73022706306947838</v>
      </c>
      <c r="L44" s="15">
        <f t="shared" si="5"/>
        <v>17.529297820823242</v>
      </c>
      <c r="M44" s="15">
        <f t="shared" si="6"/>
        <v>16.73748578304</v>
      </c>
      <c r="N44" s="15">
        <f t="shared" si="7"/>
        <v>2.0240535200914285</v>
      </c>
      <c r="O44" s="15">
        <f t="shared" si="8"/>
        <v>4.916450988617143</v>
      </c>
      <c r="P44" s="15">
        <f t="shared" si="9"/>
        <v>603.13096600316408</v>
      </c>
      <c r="S44" s="8"/>
      <c r="V44" s="8"/>
      <c r="AB44" s="8"/>
      <c r="AE44" s="8"/>
      <c r="AH44" s="8"/>
      <c r="AK44" s="8"/>
      <c r="AP44" s="8"/>
    </row>
    <row r="45" spans="5:42" x14ac:dyDescent="0.25">
      <c r="E45" s="11">
        <v>36</v>
      </c>
      <c r="F45" s="12">
        <f t="shared" si="11"/>
        <v>86.373578322580641</v>
      </c>
      <c r="G45" s="15">
        <f t="shared" si="0"/>
        <v>170.81855999999999</v>
      </c>
      <c r="H45" s="15">
        <f t="shared" si="1"/>
        <v>266.904</v>
      </c>
      <c r="I45" s="15">
        <f t="shared" si="2"/>
        <v>50.059782498084289</v>
      </c>
      <c r="J45" s="15">
        <f t="shared" si="3"/>
        <v>0.16088</v>
      </c>
      <c r="K45" s="15">
        <f t="shared" si="4"/>
        <v>0.70994297798421513</v>
      </c>
      <c r="L45" s="15">
        <f t="shared" si="5"/>
        <v>17.042372881355931</v>
      </c>
      <c r="M45" s="15">
        <f t="shared" si="6"/>
        <v>16.272555622399999</v>
      </c>
      <c r="N45" s="15">
        <f t="shared" si="7"/>
        <v>1.9678298111999999</v>
      </c>
      <c r="O45" s="15">
        <f t="shared" si="8"/>
        <v>4.779882905600001</v>
      </c>
      <c r="P45" s="15">
        <f t="shared" si="9"/>
        <v>615.089385019205</v>
      </c>
      <c r="S45" s="8"/>
      <c r="V45" s="8"/>
      <c r="AB45" s="8"/>
      <c r="AE45" s="8"/>
      <c r="AH45" s="8"/>
      <c r="AK45" s="8"/>
      <c r="AP45" s="8"/>
    </row>
    <row r="46" spans="5:42" x14ac:dyDescent="0.25">
      <c r="E46" s="11">
        <v>37</v>
      </c>
      <c r="F46" s="12">
        <f t="shared" si="11"/>
        <v>88.772844387096768</v>
      </c>
      <c r="G46" s="15">
        <f t="shared" si="0"/>
        <v>175.56351999999998</v>
      </c>
      <c r="H46" s="15">
        <f t="shared" si="1"/>
        <v>274.31800000000004</v>
      </c>
      <c r="I46" s="15">
        <f t="shared" si="2"/>
        <v>48.706815403541469</v>
      </c>
      <c r="J46" s="15">
        <f t="shared" si="3"/>
        <v>0.15653189189189187</v>
      </c>
      <c r="K46" s="15">
        <f t="shared" si="4"/>
        <v>0.69075532993058775</v>
      </c>
      <c r="L46" s="15">
        <f t="shared" si="5"/>
        <v>16.581768208886853</v>
      </c>
      <c r="M46" s="15">
        <f t="shared" si="6"/>
        <v>15.832756821794595</v>
      </c>
      <c r="N46" s="15">
        <f t="shared" si="7"/>
        <v>1.914645221708108</v>
      </c>
      <c r="O46" s="15">
        <f t="shared" si="8"/>
        <v>4.6506968811243246</v>
      </c>
      <c r="P46" s="15">
        <f t="shared" si="9"/>
        <v>627.18833414597464</v>
      </c>
      <c r="S46" s="8"/>
      <c r="V46" s="8"/>
      <c r="AB46" s="8"/>
      <c r="AE46" s="8"/>
      <c r="AH46" s="8"/>
      <c r="AK46" s="8"/>
      <c r="AP46" s="8"/>
    </row>
    <row r="47" spans="5:42" x14ac:dyDescent="0.25">
      <c r="E47" s="11">
        <v>38</v>
      </c>
      <c r="F47" s="12">
        <f t="shared" si="11"/>
        <v>91.172110451612895</v>
      </c>
      <c r="G47" s="15">
        <f t="shared" si="0"/>
        <v>180.30848</v>
      </c>
      <c r="H47" s="15">
        <f t="shared" si="1"/>
        <v>281.73200000000003</v>
      </c>
      <c r="I47" s="15">
        <f t="shared" si="2"/>
        <v>47.425057103448275</v>
      </c>
      <c r="J47" s="15">
        <f t="shared" si="3"/>
        <v>0.15241263157894736</v>
      </c>
      <c r="K47" s="15">
        <f t="shared" si="4"/>
        <v>0.67257755809030906</v>
      </c>
      <c r="L47" s="15">
        <f t="shared" si="5"/>
        <v>16.145405887600354</v>
      </c>
      <c r="M47" s="15">
        <f t="shared" si="6"/>
        <v>15.41610532648421</v>
      </c>
      <c r="N47" s="15">
        <f t="shared" si="7"/>
        <v>1.864259821136842</v>
      </c>
      <c r="O47" s="15">
        <f t="shared" si="8"/>
        <v>4.5283101210947372</v>
      </c>
      <c r="P47" s="15">
        <f t="shared" si="9"/>
        <v>639.41671890104647</v>
      </c>
      <c r="S47" s="8"/>
      <c r="V47" s="8"/>
      <c r="AB47" s="8"/>
      <c r="AE47" s="8"/>
      <c r="AH47" s="8"/>
      <c r="AK47" s="8"/>
      <c r="AP47" s="8"/>
    </row>
    <row r="48" spans="5:42" x14ac:dyDescent="0.25">
      <c r="E48" s="11">
        <v>39</v>
      </c>
      <c r="F48" s="12">
        <f t="shared" si="11"/>
        <v>93.571376516129021</v>
      </c>
      <c r="G48" s="15">
        <f t="shared" si="0"/>
        <v>185.05343999999999</v>
      </c>
      <c r="H48" s="15">
        <f t="shared" si="1"/>
        <v>289.14600000000002</v>
      </c>
      <c r="I48" s="15">
        <f t="shared" si="2"/>
        <v>46.209029998231649</v>
      </c>
      <c r="J48" s="15">
        <f t="shared" si="3"/>
        <v>0.14850461538461537</v>
      </c>
      <c r="K48" s="15">
        <f t="shared" si="4"/>
        <v>0.65533197967773704</v>
      </c>
      <c r="L48" s="15">
        <f t="shared" si="5"/>
        <v>15.731421121251628</v>
      </c>
      <c r="M48" s="15">
        <f t="shared" si="6"/>
        <v>15.020820574523077</v>
      </c>
      <c r="N48" s="15">
        <f t="shared" si="7"/>
        <v>1.8164582872615382</v>
      </c>
      <c r="O48" s="15">
        <f t="shared" si="8"/>
        <v>4.4121996051692314</v>
      </c>
      <c r="P48" s="15">
        <f t="shared" si="9"/>
        <v>651.76458269762861</v>
      </c>
      <c r="S48" s="8"/>
      <c r="V48" s="8"/>
      <c r="AB48" s="8"/>
      <c r="AE48" s="8"/>
      <c r="AH48" s="8"/>
      <c r="AK48" s="8"/>
      <c r="AP48" s="8"/>
    </row>
    <row r="49" spans="5:31" x14ac:dyDescent="0.25">
      <c r="E49" s="11">
        <v>40</v>
      </c>
      <c r="F49" s="12">
        <f t="shared" si="11"/>
        <v>95.970642580645148</v>
      </c>
      <c r="G49" s="15">
        <f t="shared" si="0"/>
        <v>189.79839999999999</v>
      </c>
      <c r="H49" s="15">
        <f t="shared" si="1"/>
        <v>296.56</v>
      </c>
      <c r="I49" s="15">
        <f t="shared" si="2"/>
        <v>45.05380424827586</v>
      </c>
      <c r="J49" s="15">
        <f t="shared" si="3"/>
        <v>0.14479199999999998</v>
      </c>
      <c r="K49" s="15">
        <f t="shared" si="4"/>
        <v>0.63894868018579365</v>
      </c>
      <c r="L49" s="15">
        <f t="shared" si="5"/>
        <v>15.338135593220338</v>
      </c>
      <c r="M49" s="15">
        <f t="shared" si="6"/>
        <v>14.64530006016</v>
      </c>
      <c r="N49" s="15">
        <f t="shared" si="7"/>
        <v>1.77104683008</v>
      </c>
      <c r="O49" s="15">
        <f t="shared" si="8"/>
        <v>4.3018946150400001</v>
      </c>
      <c r="P49" s="15">
        <f t="shared" si="9"/>
        <v>664.2229646076072</v>
      </c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B1EA-8EF2-469C-AFBA-965CF8E5409D}">
  <dimension ref="A1:AP56"/>
  <sheetViews>
    <sheetView topLeftCell="A5" workbookViewId="0">
      <selection activeCell="R27" sqref="R27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593.12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20110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0.33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4.8932399999999996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3.1316736000000005</v>
      </c>
      <c r="K5" s="14" t="s">
        <v>28</v>
      </c>
      <c r="L5" s="9">
        <f>F2*F3*F5*L2*B1*B7/L3</f>
        <v>1802.1521699310345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4" t="s">
        <v>33</v>
      </c>
      <c r="N6" s="9">
        <f>N2*N3*B2*H3*F5*N4</f>
        <v>5.7916799999999995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613.52542372881351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'a_r=0.5'!B7</f>
        <v>31</v>
      </c>
      <c r="C7" t="s">
        <v>12</v>
      </c>
      <c r="D7" s="7"/>
      <c r="E7" s="10" t="s">
        <v>16</v>
      </c>
      <c r="F7" s="9">
        <f>F2*F3*F4*F5*B1/B7</f>
        <v>2.3992660645161288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540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20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22.775808000000001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2.3992660645161288</v>
      </c>
      <c r="G10" s="15">
        <f t="shared" ref="G10:G49" si="0">E10*$H$5</f>
        <v>3.1316736000000005</v>
      </c>
      <c r="H10" s="15">
        <f t="shared" ref="H10:H49" si="1">E10*$J$4</f>
        <v>4.8932399999999996</v>
      </c>
      <c r="I10" s="15">
        <f t="shared" ref="I10:I49" si="2">$L$5/E10</f>
        <v>1802.1521699310345</v>
      </c>
      <c r="J10" s="15">
        <f t="shared" ref="J10:J49" si="3">$N$6/E10</f>
        <v>5.7916799999999995</v>
      </c>
      <c r="K10" s="15">
        <f t="shared" ref="K10:K49" si="4">$S$14/E10</f>
        <v>25.557947207431745</v>
      </c>
      <c r="L10" s="15">
        <f t="shared" ref="L10:L49" si="5">$Y$6/E10</f>
        <v>613.52542372881351</v>
      </c>
      <c r="M10" s="15">
        <f t="shared" ref="M10:M49" si="6">$AA$9*$AA$10/E10</f>
        <v>585.81200240639998</v>
      </c>
      <c r="N10" s="15">
        <f t="shared" ref="N10:N49" si="7">$AC$6*$AA$9/E10</f>
        <v>70.841873203199995</v>
      </c>
      <c r="O10" s="15">
        <f t="shared" ref="O10:O49" si="8">$AE$6*$AA$9/E10</f>
        <v>172.07578460160002</v>
      </c>
      <c r="P10" s="15">
        <f t="shared" ref="P10:P49" si="9">F10+G10+H10+I10+J10+K10+L10+M10+N10+O10</f>
        <v>3286.1810607429957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36" si="10">E11*$F$7</f>
        <v>4.7985321290322576</v>
      </c>
      <c r="G11" s="15">
        <f t="shared" si="0"/>
        <v>6.263347200000001</v>
      </c>
      <c r="H11" s="15">
        <f t="shared" si="1"/>
        <v>9.7864799999999992</v>
      </c>
      <c r="I11" s="15">
        <f t="shared" si="2"/>
        <v>901.07608496551723</v>
      </c>
      <c r="J11" s="15">
        <f t="shared" si="3"/>
        <v>2.8958399999999997</v>
      </c>
      <c r="K11" s="15">
        <f t="shared" si="4"/>
        <v>12.778973603715873</v>
      </c>
      <c r="L11" s="15">
        <f t="shared" si="5"/>
        <v>306.76271186440675</v>
      </c>
      <c r="M11" s="15">
        <f t="shared" si="6"/>
        <v>292.90600120319999</v>
      </c>
      <c r="N11" s="15">
        <f t="shared" si="7"/>
        <v>35.420936601599998</v>
      </c>
      <c r="O11" s="15">
        <f t="shared" si="8"/>
        <v>86.03789230080001</v>
      </c>
      <c r="P11" s="15">
        <f t="shared" si="9"/>
        <v>1658.7267998682721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7.1977981935483868</v>
      </c>
      <c r="G12" s="15">
        <f t="shared" si="0"/>
        <v>9.3950208000000011</v>
      </c>
      <c r="H12" s="15">
        <f t="shared" si="1"/>
        <v>14.67972</v>
      </c>
      <c r="I12" s="15">
        <f t="shared" si="2"/>
        <v>600.71738997701152</v>
      </c>
      <c r="J12" s="15">
        <f t="shared" si="3"/>
        <v>1.9305599999999998</v>
      </c>
      <c r="K12" s="15">
        <f t="shared" si="4"/>
        <v>8.5193157358105811</v>
      </c>
      <c r="L12" s="15">
        <f t="shared" si="5"/>
        <v>204.50847457627117</v>
      </c>
      <c r="M12" s="15">
        <f t="shared" si="6"/>
        <v>195.27066746879999</v>
      </c>
      <c r="N12" s="15">
        <f t="shared" si="7"/>
        <v>23.6139577344</v>
      </c>
      <c r="O12" s="15">
        <f t="shared" si="8"/>
        <v>57.358594867200004</v>
      </c>
      <c r="P12" s="15">
        <f t="shared" si="9"/>
        <v>1123.1914993530418</v>
      </c>
      <c r="R12" s="15">
        <f>(S7*F5*(S8/1000))/(S9*S2*S4*S5)</f>
        <v>10.875722215928402</v>
      </c>
      <c r="S12" s="15">
        <f>(T7*F5*(T8/1000))/(T9*S2*S4*S5)</f>
        <v>12.235187492919451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9.5970642580645151</v>
      </c>
      <c r="G13" s="15">
        <f t="shared" si="0"/>
        <v>12.526694400000002</v>
      </c>
      <c r="H13" s="15">
        <f t="shared" si="1"/>
        <v>19.572959999999998</v>
      </c>
      <c r="I13" s="15">
        <f t="shared" si="2"/>
        <v>450.53804248275861</v>
      </c>
      <c r="J13" s="15">
        <f t="shared" si="3"/>
        <v>1.4479199999999999</v>
      </c>
      <c r="K13" s="15">
        <f t="shared" si="4"/>
        <v>6.3894868018579363</v>
      </c>
      <c r="L13" s="15">
        <f t="shared" si="5"/>
        <v>153.38135593220338</v>
      </c>
      <c r="M13" s="15">
        <f t="shared" si="6"/>
        <v>146.4530006016</v>
      </c>
      <c r="N13" s="15">
        <f t="shared" si="7"/>
        <v>17.710468300799999</v>
      </c>
      <c r="O13" s="15">
        <f t="shared" si="8"/>
        <v>43.018946150400005</v>
      </c>
      <c r="P13" s="15">
        <f t="shared" si="9"/>
        <v>860.63593892768449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11.996330322580643</v>
      </c>
      <c r="G14" s="15">
        <f t="shared" si="0"/>
        <v>15.658368000000003</v>
      </c>
      <c r="H14" s="15">
        <f t="shared" si="1"/>
        <v>24.466199999999997</v>
      </c>
      <c r="I14" s="15">
        <f t="shared" si="2"/>
        <v>360.43043398620688</v>
      </c>
      <c r="J14" s="15">
        <f t="shared" si="3"/>
        <v>1.1583359999999998</v>
      </c>
      <c r="K14" s="15">
        <f t="shared" si="4"/>
        <v>5.1115894414863492</v>
      </c>
      <c r="L14" s="15">
        <f t="shared" si="5"/>
        <v>122.7050847457627</v>
      </c>
      <c r="M14" s="15">
        <f t="shared" si="6"/>
        <v>117.16240048128</v>
      </c>
      <c r="N14" s="15">
        <f t="shared" si="7"/>
        <v>14.16837464064</v>
      </c>
      <c r="O14" s="15">
        <f t="shared" si="8"/>
        <v>34.415156920320001</v>
      </c>
      <c r="P14" s="15">
        <f t="shared" si="9"/>
        <v>707.27227453827652</v>
      </c>
      <c r="R14" s="5" t="s">
        <v>51</v>
      </c>
      <c r="S14" s="9">
        <f>R12+S12+T12</f>
        <v>25.557947207431745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14.395596387096774</v>
      </c>
      <c r="G15" s="15">
        <f t="shared" si="0"/>
        <v>18.790041600000002</v>
      </c>
      <c r="H15" s="15">
        <f t="shared" si="1"/>
        <v>29.359439999999999</v>
      </c>
      <c r="I15" s="15">
        <f t="shared" si="2"/>
        <v>300.35869498850576</v>
      </c>
      <c r="J15" s="15">
        <f t="shared" si="3"/>
        <v>0.96527999999999992</v>
      </c>
      <c r="K15" s="15">
        <f t="shared" si="4"/>
        <v>4.2596578679052906</v>
      </c>
      <c r="L15" s="15">
        <f t="shared" si="5"/>
        <v>102.25423728813558</v>
      </c>
      <c r="M15" s="15">
        <f t="shared" si="6"/>
        <v>97.635333734399993</v>
      </c>
      <c r="N15" s="15">
        <f t="shared" si="7"/>
        <v>11.8069788672</v>
      </c>
      <c r="O15" s="15">
        <f t="shared" si="8"/>
        <v>28.679297433600002</v>
      </c>
      <c r="P15" s="15">
        <f t="shared" si="9"/>
        <v>608.50455816684337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16.7948624516129</v>
      </c>
      <c r="G16" s="15">
        <f t="shared" si="0"/>
        <v>21.921715200000005</v>
      </c>
      <c r="H16" s="15">
        <f t="shared" si="1"/>
        <v>34.252679999999998</v>
      </c>
      <c r="I16" s="15">
        <f t="shared" si="2"/>
        <v>257.45030999014779</v>
      </c>
      <c r="J16" s="15">
        <f t="shared" si="3"/>
        <v>0.82738285714285709</v>
      </c>
      <c r="K16" s="15">
        <f t="shared" si="4"/>
        <v>3.6511353153473922</v>
      </c>
      <c r="L16" s="15">
        <f t="shared" si="5"/>
        <v>87.646489104116213</v>
      </c>
      <c r="M16" s="15">
        <f t="shared" si="6"/>
        <v>83.687428915200002</v>
      </c>
      <c r="N16" s="15">
        <f t="shared" si="7"/>
        <v>10.120267600457142</v>
      </c>
      <c r="O16" s="15">
        <f t="shared" si="8"/>
        <v>24.582254943085719</v>
      </c>
      <c r="P16" s="15">
        <f t="shared" si="9"/>
        <v>540.93452637711005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19.19412851612903</v>
      </c>
      <c r="G17" s="15">
        <f t="shared" si="0"/>
        <v>25.053388800000004</v>
      </c>
      <c r="H17" s="15">
        <f t="shared" si="1"/>
        <v>39.145919999999997</v>
      </c>
      <c r="I17" s="15">
        <f t="shared" si="2"/>
        <v>225.26902124137931</v>
      </c>
      <c r="J17" s="15">
        <f t="shared" si="3"/>
        <v>0.72395999999999994</v>
      </c>
      <c r="K17" s="15">
        <f t="shared" si="4"/>
        <v>3.1947434009289681</v>
      </c>
      <c r="L17" s="15">
        <f t="shared" si="5"/>
        <v>76.690677966101688</v>
      </c>
      <c r="M17" s="15">
        <f t="shared" si="6"/>
        <v>73.226500300799998</v>
      </c>
      <c r="N17" s="15">
        <f t="shared" si="7"/>
        <v>8.8552341503999994</v>
      </c>
      <c r="O17" s="15">
        <f t="shared" si="8"/>
        <v>21.509473075200003</v>
      </c>
      <c r="P17" s="15">
        <f t="shared" si="9"/>
        <v>492.86304745093901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21.59339458064516</v>
      </c>
      <c r="G18" s="15">
        <f t="shared" si="0"/>
        <v>28.185062400000003</v>
      </c>
      <c r="H18" s="15">
        <f t="shared" si="1"/>
        <v>44.039159999999995</v>
      </c>
      <c r="I18" s="15">
        <f t="shared" si="2"/>
        <v>200.23912999233715</v>
      </c>
      <c r="J18" s="15">
        <f t="shared" si="3"/>
        <v>0.64351999999999998</v>
      </c>
      <c r="K18" s="15">
        <f t="shared" si="4"/>
        <v>2.8397719119368605</v>
      </c>
      <c r="L18" s="15">
        <f t="shared" si="5"/>
        <v>68.169491525423723</v>
      </c>
      <c r="M18" s="15">
        <f t="shared" si="6"/>
        <v>65.090222489599995</v>
      </c>
      <c r="N18" s="15">
        <f t="shared" si="7"/>
        <v>7.8713192447999996</v>
      </c>
      <c r="O18" s="15">
        <f t="shared" si="8"/>
        <v>19.119531622400004</v>
      </c>
      <c r="P18" s="15">
        <f t="shared" si="9"/>
        <v>457.7906037671429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23.992660645161287</v>
      </c>
      <c r="G19" s="15">
        <f t="shared" si="0"/>
        <v>31.316736000000006</v>
      </c>
      <c r="H19" s="15">
        <f t="shared" si="1"/>
        <v>48.932399999999994</v>
      </c>
      <c r="I19" s="15">
        <f t="shared" si="2"/>
        <v>180.21521699310344</v>
      </c>
      <c r="J19" s="15">
        <f t="shared" si="3"/>
        <v>0.57916799999999991</v>
      </c>
      <c r="K19" s="15">
        <f t="shared" si="4"/>
        <v>2.5557947207431746</v>
      </c>
      <c r="L19" s="15">
        <f t="shared" si="5"/>
        <v>61.352542372881352</v>
      </c>
      <c r="M19" s="15">
        <f t="shared" si="6"/>
        <v>58.581200240640001</v>
      </c>
      <c r="N19" s="15">
        <f t="shared" si="7"/>
        <v>7.0841873203199999</v>
      </c>
      <c r="O19" s="15">
        <f t="shared" si="8"/>
        <v>17.207578460160001</v>
      </c>
      <c r="P19" s="15">
        <f t="shared" si="9"/>
        <v>431.81748475300918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26.391926709677417</v>
      </c>
      <c r="G20" s="15">
        <f t="shared" si="0"/>
        <v>34.448409600000005</v>
      </c>
      <c r="H20" s="15">
        <f t="shared" si="1"/>
        <v>53.825639999999993</v>
      </c>
      <c r="I20" s="15">
        <f t="shared" si="2"/>
        <v>163.83201544827585</v>
      </c>
      <c r="J20" s="15">
        <f t="shared" si="3"/>
        <v>0.52651636363636356</v>
      </c>
      <c r="K20" s="15">
        <f t="shared" si="4"/>
        <v>2.3234497461301586</v>
      </c>
      <c r="L20" s="15">
        <f t="shared" si="5"/>
        <v>55.775038520801225</v>
      </c>
      <c r="M20" s="15">
        <f t="shared" si="6"/>
        <v>53.255636582400001</v>
      </c>
      <c r="N20" s="15">
        <f t="shared" si="7"/>
        <v>6.4401702911999994</v>
      </c>
      <c r="O20" s="15">
        <f t="shared" si="8"/>
        <v>15.643253145600001</v>
      </c>
      <c r="P20" s="15">
        <f t="shared" si="9"/>
        <v>412.46205640772098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28.791192774193547</v>
      </c>
      <c r="G21" s="15">
        <f t="shared" si="0"/>
        <v>37.580083200000004</v>
      </c>
      <c r="H21" s="15">
        <f t="shared" si="1"/>
        <v>58.718879999999999</v>
      </c>
      <c r="I21" s="15">
        <f t="shared" si="2"/>
        <v>150.17934749425288</v>
      </c>
      <c r="J21" s="15">
        <f t="shared" si="3"/>
        <v>0.48263999999999996</v>
      </c>
      <c r="K21" s="15">
        <f t="shared" si="4"/>
        <v>2.1298289339526453</v>
      </c>
      <c r="L21" s="15">
        <f t="shared" si="5"/>
        <v>51.127118644067792</v>
      </c>
      <c r="M21" s="15">
        <f t="shared" si="6"/>
        <v>48.817666867199996</v>
      </c>
      <c r="N21" s="15">
        <f t="shared" si="7"/>
        <v>5.9034894335999999</v>
      </c>
      <c r="O21" s="15">
        <f t="shared" si="8"/>
        <v>14.339648716800001</v>
      </c>
      <c r="P21" s="15">
        <f t="shared" si="9"/>
        <v>398.06989606406688</v>
      </c>
      <c r="Q21" s="13" t="s">
        <v>327</v>
      </c>
      <c r="R21" s="19">
        <f>MIN(P10:P40)</f>
        <v>369.62172735453919</v>
      </c>
      <c r="S21" s="4" t="s">
        <v>72</v>
      </c>
      <c r="T21" s="2">
        <f>'a_r=0.5'!T21</f>
        <v>4368.6059999999998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31.190458838709674</v>
      </c>
      <c r="G22" s="15">
        <f t="shared" si="0"/>
        <v>40.711756800000003</v>
      </c>
      <c r="H22" s="15">
        <f t="shared" si="1"/>
        <v>63.612119999999997</v>
      </c>
      <c r="I22" s="15">
        <f t="shared" si="2"/>
        <v>138.62708999469496</v>
      </c>
      <c r="J22" s="15">
        <f t="shared" si="3"/>
        <v>0.44551384615384609</v>
      </c>
      <c r="K22" s="15">
        <f t="shared" si="4"/>
        <v>1.9659959390332111</v>
      </c>
      <c r="L22" s="15">
        <f t="shared" si="5"/>
        <v>47.194263363754885</v>
      </c>
      <c r="M22" s="15">
        <f t="shared" si="6"/>
        <v>45.062461723569228</v>
      </c>
      <c r="N22" s="15">
        <f t="shared" si="7"/>
        <v>5.4493748617846149</v>
      </c>
      <c r="O22" s="15">
        <f t="shared" si="8"/>
        <v>13.236598815507694</v>
      </c>
      <c r="P22" s="15">
        <f t="shared" si="9"/>
        <v>387.49563418320821</v>
      </c>
      <c r="S22" s="4" t="s">
        <v>73</v>
      </c>
      <c r="T22" s="19">
        <f>T21-P24</f>
        <v>3993.8595129603591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33.5897249032258</v>
      </c>
      <c r="G23" s="15">
        <f t="shared" si="0"/>
        <v>43.84343040000001</v>
      </c>
      <c r="H23" s="15">
        <f t="shared" si="1"/>
        <v>68.505359999999996</v>
      </c>
      <c r="I23" s="15">
        <f t="shared" si="2"/>
        <v>128.72515499507389</v>
      </c>
      <c r="J23" s="15">
        <f t="shared" si="3"/>
        <v>0.41369142857142854</v>
      </c>
      <c r="K23" s="15">
        <f t="shared" si="4"/>
        <v>1.8255676576736961</v>
      </c>
      <c r="L23" s="15">
        <f t="shared" si="5"/>
        <v>43.823244552058107</v>
      </c>
      <c r="M23" s="15">
        <f t="shared" si="6"/>
        <v>41.843714457600001</v>
      </c>
      <c r="N23" s="15">
        <f t="shared" si="7"/>
        <v>5.060133800228571</v>
      </c>
      <c r="O23" s="15">
        <f t="shared" si="8"/>
        <v>12.291127471542859</v>
      </c>
      <c r="P23" s="15">
        <f t="shared" si="9"/>
        <v>379.92114966597438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35.988990967741934</v>
      </c>
      <c r="G24" s="15">
        <f t="shared" si="0"/>
        <v>46.975104000000009</v>
      </c>
      <c r="H24" s="15">
        <f t="shared" si="1"/>
        <v>73.398599999999988</v>
      </c>
      <c r="I24" s="15">
        <f t="shared" si="2"/>
        <v>120.14347799540229</v>
      </c>
      <c r="J24" s="15">
        <f t="shared" si="3"/>
        <v>0.38611199999999996</v>
      </c>
      <c r="K24" s="15">
        <f t="shared" si="4"/>
        <v>1.7038631471621164</v>
      </c>
      <c r="L24" s="15">
        <f t="shared" si="5"/>
        <v>40.901694915254232</v>
      </c>
      <c r="M24" s="15">
        <f t="shared" si="6"/>
        <v>39.054133493759998</v>
      </c>
      <c r="N24" s="15">
        <f t="shared" si="7"/>
        <v>4.7227915468799999</v>
      </c>
      <c r="O24" s="15">
        <f t="shared" si="8"/>
        <v>11.471718973440002</v>
      </c>
      <c r="P24" s="15">
        <f t="shared" si="9"/>
        <v>374.7464870396405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38.388257032258061</v>
      </c>
      <c r="G25" s="15">
        <f t="shared" si="0"/>
        <v>50.106777600000008</v>
      </c>
      <c r="H25" s="15">
        <f t="shared" si="1"/>
        <v>78.291839999999993</v>
      </c>
      <c r="I25" s="15">
        <f t="shared" si="2"/>
        <v>112.63451062068965</v>
      </c>
      <c r="J25" s="15">
        <f t="shared" si="3"/>
        <v>0.36197999999999997</v>
      </c>
      <c r="K25" s="15">
        <f t="shared" si="4"/>
        <v>1.5973717004644841</v>
      </c>
      <c r="L25" s="15">
        <f t="shared" si="5"/>
        <v>38.345338983050844</v>
      </c>
      <c r="M25" s="15">
        <f t="shared" si="6"/>
        <v>36.613250150399999</v>
      </c>
      <c r="N25" s="15">
        <f t="shared" si="7"/>
        <v>4.4276170751999997</v>
      </c>
      <c r="O25" s="15">
        <f t="shared" si="8"/>
        <v>10.754736537600001</v>
      </c>
      <c r="P25" s="15">
        <f t="shared" si="9"/>
        <v>371.52167969966303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40.787523096774187</v>
      </c>
      <c r="G26" s="15">
        <f t="shared" si="0"/>
        <v>53.238451200000007</v>
      </c>
      <c r="H26" s="15">
        <f t="shared" si="1"/>
        <v>83.185079999999999</v>
      </c>
      <c r="I26" s="15">
        <f t="shared" si="2"/>
        <v>106.00895117241379</v>
      </c>
      <c r="J26" s="15">
        <f t="shared" si="3"/>
        <v>0.3406870588235294</v>
      </c>
      <c r="K26" s="15">
        <f t="shared" si="4"/>
        <v>1.5034086592606908</v>
      </c>
      <c r="L26" s="15">
        <f t="shared" si="5"/>
        <v>36.089730807577268</v>
      </c>
      <c r="M26" s="15">
        <f t="shared" si="6"/>
        <v>34.459529553317644</v>
      </c>
      <c r="N26" s="15">
        <f t="shared" si="7"/>
        <v>4.1671690119529412</v>
      </c>
      <c r="O26" s="15">
        <f t="shared" si="8"/>
        <v>10.122104976564707</v>
      </c>
      <c r="P26" s="15">
        <f t="shared" si="9"/>
        <v>369.90263553668467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43.186789161290321</v>
      </c>
      <c r="G27" s="15">
        <f t="shared" si="0"/>
        <v>56.370124800000006</v>
      </c>
      <c r="H27" s="15">
        <f t="shared" si="1"/>
        <v>88.078319999999991</v>
      </c>
      <c r="I27" s="15">
        <f t="shared" si="2"/>
        <v>100.11956499616858</v>
      </c>
      <c r="J27" s="15">
        <f t="shared" si="3"/>
        <v>0.32175999999999999</v>
      </c>
      <c r="K27" s="15">
        <f t="shared" si="4"/>
        <v>1.4198859559684303</v>
      </c>
      <c r="L27" s="15">
        <f t="shared" si="5"/>
        <v>34.084745762711862</v>
      </c>
      <c r="M27" s="15">
        <f t="shared" si="6"/>
        <v>32.545111244799998</v>
      </c>
      <c r="N27" s="15">
        <f t="shared" si="7"/>
        <v>3.9356596223999998</v>
      </c>
      <c r="O27" s="15">
        <f t="shared" si="8"/>
        <v>9.5597658112000019</v>
      </c>
      <c r="P27" s="15">
        <f t="shared" si="9"/>
        <v>369.62172735453919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45.586055225806447</v>
      </c>
      <c r="G28" s="15">
        <f t="shared" si="0"/>
        <v>59.501798400000013</v>
      </c>
      <c r="H28" s="15">
        <f t="shared" si="1"/>
        <v>92.971559999999997</v>
      </c>
      <c r="I28" s="15">
        <f t="shared" si="2"/>
        <v>94.850114206896549</v>
      </c>
      <c r="J28" s="15">
        <f t="shared" si="3"/>
        <v>0.30482526315789471</v>
      </c>
      <c r="K28" s="15">
        <f t="shared" si="4"/>
        <v>1.3451551161806181</v>
      </c>
      <c r="L28" s="15">
        <f t="shared" si="5"/>
        <v>32.290811775200709</v>
      </c>
      <c r="M28" s="15">
        <f t="shared" si="6"/>
        <v>30.832210652968421</v>
      </c>
      <c r="N28" s="15">
        <f t="shared" si="7"/>
        <v>3.7285196422736839</v>
      </c>
      <c r="O28" s="15">
        <f t="shared" si="8"/>
        <v>9.0566202421894744</v>
      </c>
      <c r="P28" s="15">
        <f t="shared" si="9"/>
        <v>370.46767052467379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>
        <v>20</v>
      </c>
      <c r="F29" s="12">
        <f t="shared" si="10"/>
        <v>47.985321290322574</v>
      </c>
      <c r="G29" s="15">
        <f t="shared" si="0"/>
        <v>62.633472000000012</v>
      </c>
      <c r="H29" s="15">
        <f t="shared" si="1"/>
        <v>97.864799999999988</v>
      </c>
      <c r="I29" s="15">
        <f t="shared" si="2"/>
        <v>90.10760849655172</v>
      </c>
      <c r="J29" s="15">
        <f t="shared" si="3"/>
        <v>0.28958399999999995</v>
      </c>
      <c r="K29" s="15">
        <f t="shared" si="4"/>
        <v>1.2778973603715873</v>
      </c>
      <c r="L29" s="15">
        <f t="shared" si="5"/>
        <v>30.676271186440676</v>
      </c>
      <c r="M29" s="15">
        <f t="shared" si="6"/>
        <v>29.290600120320001</v>
      </c>
      <c r="N29" s="15">
        <f t="shared" si="7"/>
        <v>3.5420936601599999</v>
      </c>
      <c r="O29" s="15">
        <f t="shared" si="8"/>
        <v>8.6037892300800003</v>
      </c>
      <c r="P29" s="15">
        <f t="shared" si="9"/>
        <v>372.27143734424652</v>
      </c>
      <c r="S29" s="8"/>
      <c r="V29" s="8"/>
      <c r="AB29" s="8"/>
      <c r="AE29" s="8"/>
      <c r="AH29" s="8"/>
      <c r="AK29" s="8"/>
      <c r="AP29" s="8"/>
    </row>
    <row r="30" spans="5:42" x14ac:dyDescent="0.25">
      <c r="E30" s="11">
        <v>21</v>
      </c>
      <c r="F30" s="12">
        <f t="shared" si="10"/>
        <v>50.384587354838708</v>
      </c>
      <c r="G30" s="15">
        <f t="shared" si="0"/>
        <v>65.765145600000011</v>
      </c>
      <c r="H30" s="15">
        <f t="shared" si="1"/>
        <v>102.75803999999999</v>
      </c>
      <c r="I30" s="15">
        <f t="shared" si="2"/>
        <v>85.816769996715919</v>
      </c>
      <c r="J30" s="15">
        <f t="shared" si="3"/>
        <v>0.27579428571428571</v>
      </c>
      <c r="K30" s="15">
        <f t="shared" si="4"/>
        <v>1.2170451051157973</v>
      </c>
      <c r="L30" s="15">
        <f t="shared" si="5"/>
        <v>29.215496368038739</v>
      </c>
      <c r="M30" s="15">
        <f t="shared" si="6"/>
        <v>27.895809638399999</v>
      </c>
      <c r="N30" s="15">
        <f t="shared" si="7"/>
        <v>3.373422533485714</v>
      </c>
      <c r="O30" s="15">
        <f t="shared" si="8"/>
        <v>8.1940849810285723</v>
      </c>
      <c r="P30" s="15">
        <f t="shared" si="9"/>
        <v>374.89619586333782</v>
      </c>
      <c r="S30" s="8"/>
      <c r="V30" s="8"/>
      <c r="AB30" s="8"/>
      <c r="AE30" s="8"/>
      <c r="AH30" s="8"/>
      <c r="AK30" s="8"/>
      <c r="AP30" s="8"/>
    </row>
    <row r="31" spans="5:42" x14ac:dyDescent="0.25">
      <c r="E31" s="11">
        <v>22</v>
      </c>
      <c r="F31" s="12">
        <f t="shared" si="10"/>
        <v>52.783853419354834</v>
      </c>
      <c r="G31" s="15">
        <f t="shared" si="0"/>
        <v>68.89681920000001</v>
      </c>
      <c r="H31" s="15">
        <f t="shared" si="1"/>
        <v>107.65127999999999</v>
      </c>
      <c r="I31" s="15">
        <f t="shared" si="2"/>
        <v>81.916007724137927</v>
      </c>
      <c r="J31" s="15">
        <f t="shared" si="3"/>
        <v>0.26325818181818178</v>
      </c>
      <c r="K31" s="15">
        <f t="shared" si="4"/>
        <v>1.1617248730650793</v>
      </c>
      <c r="L31" s="15">
        <f t="shared" si="5"/>
        <v>27.887519260400612</v>
      </c>
      <c r="M31" s="15">
        <f t="shared" si="6"/>
        <v>26.627818291200001</v>
      </c>
      <c r="N31" s="15">
        <f t="shared" si="7"/>
        <v>3.2200851455999997</v>
      </c>
      <c r="O31" s="15">
        <f t="shared" si="8"/>
        <v>7.8216265728000005</v>
      </c>
      <c r="P31" s="15">
        <f t="shared" si="9"/>
        <v>378.22999266837667</v>
      </c>
      <c r="S31" s="8"/>
      <c r="V31" s="8"/>
      <c r="AB31" s="8"/>
      <c r="AE31" s="8"/>
      <c r="AH31" s="8"/>
      <c r="AK31" s="8"/>
      <c r="AP31" s="8"/>
    </row>
    <row r="32" spans="5:42" x14ac:dyDescent="0.25">
      <c r="E32" s="11">
        <v>23</v>
      </c>
      <c r="F32" s="12">
        <f t="shared" si="10"/>
        <v>55.183119483870961</v>
      </c>
      <c r="G32" s="15">
        <f t="shared" si="0"/>
        <v>72.028492800000009</v>
      </c>
      <c r="H32" s="15">
        <f t="shared" si="1"/>
        <v>112.54451999999999</v>
      </c>
      <c r="I32" s="15">
        <f t="shared" si="2"/>
        <v>78.354442170914538</v>
      </c>
      <c r="J32" s="15">
        <f t="shared" si="3"/>
        <v>0.25181217391304345</v>
      </c>
      <c r="K32" s="15">
        <f t="shared" si="4"/>
        <v>1.1112150959752933</v>
      </c>
      <c r="L32" s="15">
        <f t="shared" si="5"/>
        <v>26.67501842299189</v>
      </c>
      <c r="M32" s="15">
        <f t="shared" si="6"/>
        <v>25.470087061147826</v>
      </c>
      <c r="N32" s="15">
        <f t="shared" si="7"/>
        <v>3.0800814436173911</v>
      </c>
      <c r="O32" s="15">
        <f t="shared" si="8"/>
        <v>7.4815558522434795</v>
      </c>
      <c r="P32" s="15">
        <f t="shared" si="9"/>
        <v>382.18034450467445</v>
      </c>
      <c r="S32" s="8"/>
      <c r="V32" s="8"/>
      <c r="AB32" s="8"/>
      <c r="AE32" s="8"/>
      <c r="AH32" s="8"/>
      <c r="AK32" s="8"/>
      <c r="AP32" s="8"/>
    </row>
    <row r="33" spans="5:42" x14ac:dyDescent="0.25">
      <c r="E33" s="11">
        <v>24</v>
      </c>
      <c r="F33" s="12">
        <f t="shared" si="10"/>
        <v>57.582385548387094</v>
      </c>
      <c r="G33" s="15">
        <f t="shared" si="0"/>
        <v>75.160166400000008</v>
      </c>
      <c r="H33" s="15">
        <f t="shared" si="1"/>
        <v>117.43776</v>
      </c>
      <c r="I33" s="15">
        <f t="shared" si="2"/>
        <v>75.08967374712644</v>
      </c>
      <c r="J33" s="15">
        <f t="shared" si="3"/>
        <v>0.24131999999999998</v>
      </c>
      <c r="K33" s="15">
        <f t="shared" si="4"/>
        <v>1.0649144669763226</v>
      </c>
      <c r="L33" s="15">
        <f t="shared" si="5"/>
        <v>25.563559322033896</v>
      </c>
      <c r="M33" s="15">
        <f t="shared" si="6"/>
        <v>24.408833433599998</v>
      </c>
      <c r="N33" s="15">
        <f t="shared" si="7"/>
        <v>2.9517447167999999</v>
      </c>
      <c r="O33" s="15">
        <f t="shared" si="8"/>
        <v>7.1698243584000005</v>
      </c>
      <c r="P33" s="15">
        <f t="shared" si="9"/>
        <v>386.67018199332375</v>
      </c>
      <c r="S33" s="8"/>
      <c r="V33" s="8"/>
      <c r="AB33" s="8"/>
      <c r="AE33" s="8"/>
      <c r="AH33" s="8"/>
      <c r="AK33" s="8"/>
      <c r="AP33" s="8"/>
    </row>
    <row r="34" spans="5:42" x14ac:dyDescent="0.25">
      <c r="E34" s="11">
        <v>25</v>
      </c>
      <c r="F34" s="12">
        <f t="shared" si="10"/>
        <v>59.981651612903221</v>
      </c>
      <c r="G34" s="15">
        <f t="shared" si="0"/>
        <v>78.291840000000008</v>
      </c>
      <c r="H34" s="15">
        <f t="shared" si="1"/>
        <v>122.33099999999999</v>
      </c>
      <c r="I34" s="15">
        <f t="shared" si="2"/>
        <v>72.086086797241379</v>
      </c>
      <c r="J34" s="15">
        <f t="shared" si="3"/>
        <v>0.23166719999999999</v>
      </c>
      <c r="K34" s="15">
        <f t="shared" si="4"/>
        <v>1.0223178882972699</v>
      </c>
      <c r="L34" s="15">
        <f t="shared" si="5"/>
        <v>24.541016949152539</v>
      </c>
      <c r="M34" s="15">
        <f t="shared" si="6"/>
        <v>23.432480096256</v>
      </c>
      <c r="N34" s="15">
        <f t="shared" si="7"/>
        <v>2.8336749281279996</v>
      </c>
      <c r="O34" s="15">
        <f t="shared" si="8"/>
        <v>6.8830313840640009</v>
      </c>
      <c r="P34" s="15">
        <f t="shared" si="9"/>
        <v>391.6347668560424</v>
      </c>
      <c r="S34" s="8"/>
      <c r="V34" s="8"/>
      <c r="AB34" s="8"/>
      <c r="AE34" s="8"/>
      <c r="AH34" s="8"/>
      <c r="AK34" s="8"/>
      <c r="AP34" s="8"/>
    </row>
    <row r="35" spans="5:42" x14ac:dyDescent="0.25">
      <c r="E35" s="11">
        <v>26</v>
      </c>
      <c r="F35" s="12">
        <f t="shared" si="10"/>
        <v>62.380917677419347</v>
      </c>
      <c r="G35" s="15">
        <f t="shared" si="0"/>
        <v>81.423513600000007</v>
      </c>
      <c r="H35" s="15">
        <f t="shared" si="1"/>
        <v>127.22423999999999</v>
      </c>
      <c r="I35" s="15">
        <f t="shared" si="2"/>
        <v>69.313544997347478</v>
      </c>
      <c r="J35" s="15">
        <f t="shared" si="3"/>
        <v>0.22275692307692305</v>
      </c>
      <c r="K35" s="15">
        <f t="shared" si="4"/>
        <v>0.98299796951660556</v>
      </c>
      <c r="L35" s="15">
        <f t="shared" si="5"/>
        <v>23.597131681877443</v>
      </c>
      <c r="M35" s="15">
        <f t="shared" si="6"/>
        <v>22.531230861784614</v>
      </c>
      <c r="N35" s="15">
        <f t="shared" si="7"/>
        <v>2.7246874308923075</v>
      </c>
      <c r="O35" s="15">
        <f t="shared" si="8"/>
        <v>6.6182994077538471</v>
      </c>
      <c r="P35" s="15">
        <f t="shared" si="9"/>
        <v>397.01932054966852</v>
      </c>
      <c r="S35" s="8"/>
      <c r="V35" s="8"/>
      <c r="AB35" s="8"/>
      <c r="AE35" s="8"/>
      <c r="AH35" s="8"/>
      <c r="AK35" s="8"/>
      <c r="AP35" s="8"/>
    </row>
    <row r="36" spans="5:42" x14ac:dyDescent="0.25">
      <c r="E36" s="11">
        <v>27</v>
      </c>
      <c r="F36" s="12">
        <f t="shared" si="10"/>
        <v>64.780183741935474</v>
      </c>
      <c r="G36" s="15">
        <f t="shared" si="0"/>
        <v>84.55518720000002</v>
      </c>
      <c r="H36" s="15">
        <f t="shared" si="1"/>
        <v>132.11748</v>
      </c>
      <c r="I36" s="15">
        <f t="shared" si="2"/>
        <v>66.74637666411239</v>
      </c>
      <c r="J36" s="15">
        <f t="shared" si="3"/>
        <v>0.21450666666666665</v>
      </c>
      <c r="K36" s="15">
        <f t="shared" si="4"/>
        <v>0.94659063731228688</v>
      </c>
      <c r="L36" s="15">
        <f t="shared" si="5"/>
        <v>22.723163841807906</v>
      </c>
      <c r="M36" s="15">
        <f t="shared" si="6"/>
        <v>21.696740829866666</v>
      </c>
      <c r="N36" s="15">
        <f t="shared" si="7"/>
        <v>2.6237730816</v>
      </c>
      <c r="O36" s="15">
        <f t="shared" si="8"/>
        <v>6.373177207466667</v>
      </c>
      <c r="P36" s="15">
        <f t="shared" si="9"/>
        <v>402.77717987076807</v>
      </c>
      <c r="S36" s="8"/>
      <c r="V36" s="8"/>
      <c r="AB36" s="8"/>
      <c r="AE36" s="8"/>
      <c r="AH36" s="8"/>
      <c r="AK36" s="8"/>
      <c r="AP36" s="8"/>
    </row>
    <row r="37" spans="5:42" x14ac:dyDescent="0.25">
      <c r="E37" s="11">
        <v>28</v>
      </c>
      <c r="F37" s="12">
        <f>E37*$F$7</f>
        <v>67.179449806451601</v>
      </c>
      <c r="G37" s="15">
        <f t="shared" si="0"/>
        <v>87.686860800000019</v>
      </c>
      <c r="H37" s="15">
        <f t="shared" si="1"/>
        <v>137.01071999999999</v>
      </c>
      <c r="I37" s="15">
        <f t="shared" si="2"/>
        <v>64.362577497536947</v>
      </c>
      <c r="J37" s="15">
        <f t="shared" si="3"/>
        <v>0.20684571428571427</v>
      </c>
      <c r="K37" s="15">
        <f t="shared" si="4"/>
        <v>0.91278382883684805</v>
      </c>
      <c r="L37" s="15">
        <f t="shared" si="5"/>
        <v>21.911622276029053</v>
      </c>
      <c r="M37" s="15">
        <f t="shared" si="6"/>
        <v>20.9218572288</v>
      </c>
      <c r="N37" s="15">
        <f t="shared" si="7"/>
        <v>2.5300669001142855</v>
      </c>
      <c r="O37" s="15">
        <f t="shared" si="8"/>
        <v>6.1455637357714297</v>
      </c>
      <c r="P37" s="15">
        <f t="shared" si="9"/>
        <v>408.86834778782583</v>
      </c>
      <c r="S37" s="8"/>
      <c r="V37" s="8"/>
      <c r="AB37" s="8"/>
      <c r="AE37" s="8"/>
      <c r="AH37" s="8"/>
      <c r="AK37" s="8"/>
      <c r="AP37" s="8"/>
    </row>
    <row r="38" spans="5:42" x14ac:dyDescent="0.25">
      <c r="E38" s="11">
        <v>29</v>
      </c>
      <c r="F38" s="12">
        <f t="shared" ref="F38:F49" si="11">E38*$F$7</f>
        <v>69.578715870967741</v>
      </c>
      <c r="G38" s="15">
        <f t="shared" si="0"/>
        <v>90.818534400000019</v>
      </c>
      <c r="H38" s="15">
        <f t="shared" si="1"/>
        <v>141.90395999999998</v>
      </c>
      <c r="I38" s="15">
        <f t="shared" si="2"/>
        <v>62.143178273483947</v>
      </c>
      <c r="J38" s="15">
        <f t="shared" si="3"/>
        <v>0.19971310344827584</v>
      </c>
      <c r="K38" s="15">
        <f t="shared" si="4"/>
        <v>0.88130852439419816</v>
      </c>
      <c r="L38" s="15">
        <f t="shared" si="5"/>
        <v>21.156049094097018</v>
      </c>
      <c r="M38" s="15">
        <f t="shared" si="6"/>
        <v>20.200413876082759</v>
      </c>
      <c r="N38" s="15">
        <f t="shared" si="7"/>
        <v>2.442823213903448</v>
      </c>
      <c r="O38" s="15">
        <f t="shared" si="8"/>
        <v>5.9336477448827596</v>
      </c>
      <c r="P38" s="15">
        <f t="shared" si="9"/>
        <v>415.25834410126015</v>
      </c>
      <c r="S38" s="8"/>
      <c r="V38" s="8"/>
      <c r="AB38" s="8"/>
      <c r="AE38" s="8"/>
      <c r="AH38" s="8"/>
      <c r="AK38" s="8"/>
      <c r="AP38" s="8"/>
    </row>
    <row r="39" spans="5:42" x14ac:dyDescent="0.25">
      <c r="E39" s="11">
        <v>30</v>
      </c>
      <c r="F39" s="12">
        <f t="shared" si="11"/>
        <v>71.977981935483868</v>
      </c>
      <c r="G39" s="15">
        <f t="shared" si="0"/>
        <v>93.950208000000018</v>
      </c>
      <c r="H39" s="15">
        <f t="shared" si="1"/>
        <v>146.79719999999998</v>
      </c>
      <c r="I39" s="15">
        <f t="shared" si="2"/>
        <v>60.071738997701146</v>
      </c>
      <c r="J39" s="15">
        <f t="shared" si="3"/>
        <v>0.19305599999999998</v>
      </c>
      <c r="K39" s="15">
        <f t="shared" si="4"/>
        <v>0.8519315735810582</v>
      </c>
      <c r="L39" s="15">
        <f t="shared" si="5"/>
        <v>20.450847457627116</v>
      </c>
      <c r="M39" s="15">
        <f t="shared" si="6"/>
        <v>19.527066746879999</v>
      </c>
      <c r="N39" s="15">
        <f t="shared" si="7"/>
        <v>2.36139577344</v>
      </c>
      <c r="O39" s="15">
        <f t="shared" si="8"/>
        <v>5.7358594867200008</v>
      </c>
      <c r="P39" s="15">
        <f t="shared" si="9"/>
        <v>421.91728597143322</v>
      </c>
      <c r="S39" s="8"/>
      <c r="V39" s="8"/>
      <c r="AB39" s="8"/>
      <c r="AE39" s="8"/>
      <c r="AH39" s="8"/>
      <c r="AK39" s="8"/>
      <c r="AP39" s="8"/>
    </row>
    <row r="40" spans="5:42" x14ac:dyDescent="0.25">
      <c r="E40" s="11">
        <v>31</v>
      </c>
      <c r="F40" s="12">
        <f t="shared" si="11"/>
        <v>74.377247999999994</v>
      </c>
      <c r="G40" s="15">
        <f t="shared" si="0"/>
        <v>97.081881600000017</v>
      </c>
      <c r="H40" s="15">
        <f t="shared" si="1"/>
        <v>151.69044</v>
      </c>
      <c r="I40" s="15">
        <f t="shared" si="2"/>
        <v>58.13394096551724</v>
      </c>
      <c r="J40" s="15">
        <f t="shared" si="3"/>
        <v>0.18682838709677418</v>
      </c>
      <c r="K40" s="15">
        <f t="shared" si="4"/>
        <v>0.82444990991715306</v>
      </c>
      <c r="L40" s="15">
        <f t="shared" si="5"/>
        <v>19.791142700929466</v>
      </c>
      <c r="M40" s="15">
        <f t="shared" si="6"/>
        <v>18.897161367948385</v>
      </c>
      <c r="N40" s="15">
        <f t="shared" si="7"/>
        <v>2.2852217162322579</v>
      </c>
      <c r="O40" s="15">
        <f t="shared" si="8"/>
        <v>5.5508317613419358</v>
      </c>
      <c r="P40" s="15">
        <f t="shared" si="9"/>
        <v>428.81914640898333</v>
      </c>
      <c r="S40" s="8"/>
      <c r="V40" s="8"/>
      <c r="AB40" s="8"/>
      <c r="AE40" s="8"/>
      <c r="AH40" s="8"/>
      <c r="AK40" s="8"/>
      <c r="AP40" s="8"/>
    </row>
    <row r="41" spans="5:42" x14ac:dyDescent="0.25">
      <c r="E41" s="11">
        <v>32</v>
      </c>
      <c r="F41" s="12">
        <f t="shared" si="11"/>
        <v>76.776514064516121</v>
      </c>
      <c r="G41" s="15">
        <f t="shared" si="0"/>
        <v>100.21355520000002</v>
      </c>
      <c r="H41" s="15">
        <f t="shared" si="1"/>
        <v>156.58367999999999</v>
      </c>
      <c r="I41" s="15">
        <f t="shared" si="2"/>
        <v>56.317255310344827</v>
      </c>
      <c r="J41" s="15">
        <f t="shared" si="3"/>
        <v>0.18098999999999998</v>
      </c>
      <c r="K41" s="15">
        <f t="shared" si="4"/>
        <v>0.79868585023224203</v>
      </c>
      <c r="L41" s="15">
        <f t="shared" si="5"/>
        <v>19.172669491525422</v>
      </c>
      <c r="M41" s="15">
        <f t="shared" si="6"/>
        <v>18.306625075199999</v>
      </c>
      <c r="N41" s="15">
        <f t="shared" si="7"/>
        <v>2.2138085375999998</v>
      </c>
      <c r="O41" s="15">
        <f t="shared" si="8"/>
        <v>5.3773682688000006</v>
      </c>
      <c r="P41" s="15">
        <f t="shared" si="9"/>
        <v>435.94115179821858</v>
      </c>
      <c r="S41" s="8"/>
      <c r="V41" s="8"/>
      <c r="AB41" s="8"/>
      <c r="AE41" s="8"/>
      <c r="AH41" s="8"/>
      <c r="AK41" s="8"/>
      <c r="AP41" s="8"/>
    </row>
    <row r="42" spans="5:42" x14ac:dyDescent="0.25">
      <c r="E42" s="11">
        <v>33</v>
      </c>
      <c r="F42" s="12">
        <f t="shared" si="11"/>
        <v>79.175780129032248</v>
      </c>
      <c r="G42" s="15">
        <f t="shared" si="0"/>
        <v>103.34522880000002</v>
      </c>
      <c r="H42" s="15">
        <f t="shared" si="1"/>
        <v>161.47691999999998</v>
      </c>
      <c r="I42" s="15">
        <f t="shared" si="2"/>
        <v>54.610671816091951</v>
      </c>
      <c r="J42" s="15">
        <f t="shared" si="3"/>
        <v>0.17550545454545452</v>
      </c>
      <c r="K42" s="15">
        <f t="shared" si="4"/>
        <v>0.77448324871005292</v>
      </c>
      <c r="L42" s="15">
        <f t="shared" si="5"/>
        <v>18.591679506933744</v>
      </c>
      <c r="M42" s="15">
        <f t="shared" si="6"/>
        <v>17.751878860799998</v>
      </c>
      <c r="N42" s="15">
        <f t="shared" si="7"/>
        <v>2.1467234303999998</v>
      </c>
      <c r="O42" s="15">
        <f t="shared" si="8"/>
        <v>5.2144177152000006</v>
      </c>
      <c r="P42" s="15">
        <f t="shared" si="9"/>
        <v>443.26328896171344</v>
      </c>
      <c r="S42" s="8"/>
      <c r="V42" s="8"/>
      <c r="AB42" s="8"/>
      <c r="AE42" s="8"/>
      <c r="AH42" s="8"/>
      <c r="AK42" s="8"/>
      <c r="AP42" s="8"/>
    </row>
    <row r="43" spans="5:42" x14ac:dyDescent="0.25">
      <c r="E43" s="11">
        <v>34</v>
      </c>
      <c r="F43" s="12">
        <f t="shared" si="11"/>
        <v>81.575046193548374</v>
      </c>
      <c r="G43" s="15">
        <f t="shared" si="0"/>
        <v>106.47690240000001</v>
      </c>
      <c r="H43" s="15">
        <f t="shared" si="1"/>
        <v>166.37016</v>
      </c>
      <c r="I43" s="15">
        <f t="shared" si="2"/>
        <v>53.004475586206894</v>
      </c>
      <c r="J43" s="15">
        <f t="shared" si="3"/>
        <v>0.1703435294117647</v>
      </c>
      <c r="K43" s="15">
        <f t="shared" si="4"/>
        <v>0.75170432963034539</v>
      </c>
      <c r="L43" s="15">
        <f t="shared" si="5"/>
        <v>18.044865403788634</v>
      </c>
      <c r="M43" s="15">
        <f t="shared" si="6"/>
        <v>17.229764776658822</v>
      </c>
      <c r="N43" s="15">
        <f t="shared" si="7"/>
        <v>2.0835845059764706</v>
      </c>
      <c r="O43" s="15">
        <f t="shared" si="8"/>
        <v>5.0610524882823533</v>
      </c>
      <c r="P43" s="15">
        <f t="shared" si="9"/>
        <v>450.76789921350377</v>
      </c>
      <c r="S43" s="8"/>
      <c r="V43" s="8"/>
      <c r="AB43" s="8"/>
      <c r="AE43" s="8"/>
      <c r="AH43" s="8"/>
      <c r="AK43" s="8"/>
      <c r="AP43" s="8"/>
    </row>
    <row r="44" spans="5:42" x14ac:dyDescent="0.25">
      <c r="E44" s="11">
        <v>35</v>
      </c>
      <c r="F44" s="12">
        <f t="shared" si="11"/>
        <v>83.974312258064501</v>
      </c>
      <c r="G44" s="15">
        <f t="shared" si="0"/>
        <v>109.60857600000001</v>
      </c>
      <c r="H44" s="15">
        <f t="shared" si="1"/>
        <v>171.26339999999999</v>
      </c>
      <c r="I44" s="15">
        <f t="shared" si="2"/>
        <v>51.490061998029553</v>
      </c>
      <c r="J44" s="15">
        <f t="shared" si="3"/>
        <v>0.16547657142857142</v>
      </c>
      <c r="K44" s="15">
        <f t="shared" si="4"/>
        <v>0.73022706306947838</v>
      </c>
      <c r="L44" s="15">
        <f t="shared" si="5"/>
        <v>17.529297820823242</v>
      </c>
      <c r="M44" s="15">
        <f t="shared" si="6"/>
        <v>16.73748578304</v>
      </c>
      <c r="N44" s="15">
        <f t="shared" si="7"/>
        <v>2.0240535200914285</v>
      </c>
      <c r="O44" s="15">
        <f t="shared" si="8"/>
        <v>4.916450988617143</v>
      </c>
      <c r="P44" s="15">
        <f t="shared" si="9"/>
        <v>458.43934200316403</v>
      </c>
      <c r="S44" s="8"/>
      <c r="V44" s="8"/>
      <c r="AB44" s="8"/>
      <c r="AE44" s="8"/>
      <c r="AH44" s="8"/>
      <c r="AK44" s="8"/>
      <c r="AP44" s="8"/>
    </row>
    <row r="45" spans="5:42" x14ac:dyDescent="0.25">
      <c r="E45" s="11">
        <v>36</v>
      </c>
      <c r="F45" s="12">
        <f t="shared" si="11"/>
        <v>86.373578322580641</v>
      </c>
      <c r="G45" s="15">
        <f t="shared" si="0"/>
        <v>112.74024960000001</v>
      </c>
      <c r="H45" s="15">
        <f t="shared" si="1"/>
        <v>176.15663999999998</v>
      </c>
      <c r="I45" s="15">
        <f t="shared" si="2"/>
        <v>50.059782498084289</v>
      </c>
      <c r="J45" s="15">
        <f t="shared" si="3"/>
        <v>0.16088</v>
      </c>
      <c r="K45" s="15">
        <f t="shared" si="4"/>
        <v>0.70994297798421513</v>
      </c>
      <c r="L45" s="15">
        <f t="shared" si="5"/>
        <v>17.042372881355931</v>
      </c>
      <c r="M45" s="15">
        <f t="shared" si="6"/>
        <v>16.272555622399999</v>
      </c>
      <c r="N45" s="15">
        <f t="shared" si="7"/>
        <v>1.9678298111999999</v>
      </c>
      <c r="O45" s="15">
        <f t="shared" si="8"/>
        <v>4.779882905600001</v>
      </c>
      <c r="P45" s="15">
        <f t="shared" si="9"/>
        <v>466.26371461920502</v>
      </c>
      <c r="S45" s="8"/>
      <c r="V45" s="8"/>
      <c r="AB45" s="8"/>
      <c r="AE45" s="8"/>
      <c r="AH45" s="8"/>
      <c r="AK45" s="8"/>
      <c r="AP45" s="8"/>
    </row>
    <row r="46" spans="5:42" x14ac:dyDescent="0.25">
      <c r="E46" s="11">
        <v>37</v>
      </c>
      <c r="F46" s="12">
        <f t="shared" si="11"/>
        <v>88.772844387096768</v>
      </c>
      <c r="G46" s="15">
        <f t="shared" si="0"/>
        <v>115.87192320000001</v>
      </c>
      <c r="H46" s="15">
        <f t="shared" si="1"/>
        <v>181.04987999999997</v>
      </c>
      <c r="I46" s="15">
        <f t="shared" si="2"/>
        <v>48.706815403541469</v>
      </c>
      <c r="J46" s="15">
        <f t="shared" si="3"/>
        <v>0.15653189189189187</v>
      </c>
      <c r="K46" s="15">
        <f t="shared" si="4"/>
        <v>0.69075532993058775</v>
      </c>
      <c r="L46" s="15">
        <f t="shared" si="5"/>
        <v>16.581768208886853</v>
      </c>
      <c r="M46" s="15">
        <f t="shared" si="6"/>
        <v>15.832756821794595</v>
      </c>
      <c r="N46" s="15">
        <f t="shared" si="7"/>
        <v>1.914645221708108</v>
      </c>
      <c r="O46" s="15">
        <f t="shared" si="8"/>
        <v>4.6506968811243246</v>
      </c>
      <c r="P46" s="15">
        <f t="shared" si="9"/>
        <v>474.22861734597461</v>
      </c>
      <c r="S46" s="8"/>
      <c r="V46" s="8"/>
      <c r="AB46" s="8"/>
      <c r="AE46" s="8"/>
      <c r="AH46" s="8"/>
      <c r="AK46" s="8"/>
      <c r="AP46" s="8"/>
    </row>
    <row r="47" spans="5:42" x14ac:dyDescent="0.25">
      <c r="E47" s="11">
        <v>38</v>
      </c>
      <c r="F47" s="12">
        <f t="shared" si="11"/>
        <v>91.172110451612895</v>
      </c>
      <c r="G47" s="15">
        <f t="shared" si="0"/>
        <v>119.00359680000003</v>
      </c>
      <c r="H47" s="15">
        <f t="shared" si="1"/>
        <v>185.94311999999999</v>
      </c>
      <c r="I47" s="15">
        <f t="shared" si="2"/>
        <v>47.425057103448275</v>
      </c>
      <c r="J47" s="15">
        <f t="shared" si="3"/>
        <v>0.15241263157894736</v>
      </c>
      <c r="K47" s="15">
        <f t="shared" si="4"/>
        <v>0.67257755809030906</v>
      </c>
      <c r="L47" s="15">
        <f t="shared" si="5"/>
        <v>16.145405887600354</v>
      </c>
      <c r="M47" s="15">
        <f t="shared" si="6"/>
        <v>15.41610532648421</v>
      </c>
      <c r="N47" s="15">
        <f t="shared" si="7"/>
        <v>1.864259821136842</v>
      </c>
      <c r="O47" s="15">
        <f t="shared" si="8"/>
        <v>4.5283101210947372</v>
      </c>
      <c r="P47" s="15">
        <f t="shared" si="9"/>
        <v>482.32295570104668</v>
      </c>
      <c r="S47" s="8"/>
      <c r="V47" s="8"/>
      <c r="AB47" s="8"/>
      <c r="AE47" s="8"/>
      <c r="AH47" s="8"/>
      <c r="AK47" s="8"/>
      <c r="AP47" s="8"/>
    </row>
    <row r="48" spans="5:42" x14ac:dyDescent="0.25">
      <c r="E48" s="11">
        <v>39</v>
      </c>
      <c r="F48" s="12">
        <f t="shared" si="11"/>
        <v>93.571376516129021</v>
      </c>
      <c r="G48" s="15">
        <f t="shared" si="0"/>
        <v>122.13527040000002</v>
      </c>
      <c r="H48" s="15">
        <f t="shared" si="1"/>
        <v>190.83635999999998</v>
      </c>
      <c r="I48" s="15">
        <f t="shared" si="2"/>
        <v>46.209029998231649</v>
      </c>
      <c r="J48" s="15">
        <f t="shared" si="3"/>
        <v>0.14850461538461537</v>
      </c>
      <c r="K48" s="15">
        <f t="shared" si="4"/>
        <v>0.65533197967773704</v>
      </c>
      <c r="L48" s="15">
        <f t="shared" si="5"/>
        <v>15.731421121251628</v>
      </c>
      <c r="M48" s="15">
        <f t="shared" si="6"/>
        <v>15.020820574523077</v>
      </c>
      <c r="N48" s="15">
        <f t="shared" si="7"/>
        <v>1.8164582872615382</v>
      </c>
      <c r="O48" s="15">
        <f t="shared" si="8"/>
        <v>4.4121996051692314</v>
      </c>
      <c r="P48" s="15">
        <f t="shared" si="9"/>
        <v>490.5367730976285</v>
      </c>
      <c r="S48" s="8"/>
      <c r="V48" s="8"/>
      <c r="AB48" s="8"/>
      <c r="AE48" s="8"/>
      <c r="AH48" s="8"/>
      <c r="AK48" s="8"/>
      <c r="AP48" s="8"/>
    </row>
    <row r="49" spans="5:31" x14ac:dyDescent="0.25">
      <c r="E49" s="11">
        <v>40</v>
      </c>
      <c r="F49" s="12">
        <f t="shared" si="11"/>
        <v>95.970642580645148</v>
      </c>
      <c r="G49" s="15">
        <f t="shared" si="0"/>
        <v>125.26694400000002</v>
      </c>
      <c r="H49" s="15">
        <f t="shared" si="1"/>
        <v>195.72959999999998</v>
      </c>
      <c r="I49" s="15">
        <f t="shared" si="2"/>
        <v>45.05380424827586</v>
      </c>
      <c r="J49" s="15">
        <f t="shared" si="3"/>
        <v>0.14479199999999998</v>
      </c>
      <c r="K49" s="15">
        <f t="shared" si="4"/>
        <v>0.63894868018579365</v>
      </c>
      <c r="L49" s="15">
        <f t="shared" si="5"/>
        <v>15.338135593220338</v>
      </c>
      <c r="M49" s="15">
        <f t="shared" si="6"/>
        <v>14.64530006016</v>
      </c>
      <c r="N49" s="15">
        <f t="shared" si="7"/>
        <v>1.77104683008</v>
      </c>
      <c r="O49" s="15">
        <f t="shared" si="8"/>
        <v>4.3018946150400001</v>
      </c>
      <c r="P49" s="15">
        <f t="shared" si="9"/>
        <v>498.86110860760721</v>
      </c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7C59-4390-4FB5-A1F4-7587288DB549}">
  <dimension ref="A1:AP56"/>
  <sheetViews>
    <sheetView topLeftCell="A4" workbookViewId="0">
      <selection activeCell="S24" sqref="S24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593.12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20110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0.25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3.7070000000000003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2.3724799999999999</v>
      </c>
      <c r="K5" s="14" t="s">
        <v>28</v>
      </c>
      <c r="L5" s="9">
        <f>F2*F3*F5*L2*B1*B7/L3</f>
        <v>1802.1521699310345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4" t="s">
        <v>33</v>
      </c>
      <c r="N6" s="9">
        <f>N2*N3*B2*H3*F5*N4</f>
        <v>5.7916799999999995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613.52542372881351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'a_r=0.5'!B7</f>
        <v>31</v>
      </c>
      <c r="C7" t="s">
        <v>12</v>
      </c>
      <c r="D7" s="7"/>
      <c r="E7" s="10" t="s">
        <v>16</v>
      </c>
      <c r="F7" s="9">
        <f>F2*F3*F4*F5*B1/B7</f>
        <v>2.3992660645161288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540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20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22.775808000000001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2.3992660645161288</v>
      </c>
      <c r="G10" s="15">
        <f t="shared" ref="G10:G49" si="0">E10*$H$5</f>
        <v>2.3724799999999999</v>
      </c>
      <c r="H10" s="15">
        <f t="shared" ref="H10:H49" si="1">E10*$J$4</f>
        <v>3.7070000000000003</v>
      </c>
      <c r="I10" s="15">
        <f t="shared" ref="I10:I49" si="2">$L$5/E10</f>
        <v>1802.1521699310345</v>
      </c>
      <c r="J10" s="15">
        <f t="shared" ref="J10:J49" si="3">$N$6/E10</f>
        <v>5.7916799999999995</v>
      </c>
      <c r="K10" s="15">
        <f t="shared" ref="K10:K49" si="4">$S$14/E10</f>
        <v>25.557947207431745</v>
      </c>
      <c r="L10" s="15">
        <f t="shared" ref="L10:L49" si="5">$Y$6/E10</f>
        <v>613.52542372881351</v>
      </c>
      <c r="M10" s="15">
        <f t="shared" ref="M10:M49" si="6">$AA$9*$AA$10/E10</f>
        <v>585.81200240639998</v>
      </c>
      <c r="N10" s="15">
        <f t="shared" ref="N10:N49" si="7">$AC$6*$AA$9/E10</f>
        <v>70.841873203199995</v>
      </c>
      <c r="O10" s="15">
        <f t="shared" ref="O10:O49" si="8">$AE$6*$AA$9/E10</f>
        <v>172.07578460160002</v>
      </c>
      <c r="P10" s="15">
        <f t="shared" ref="P10:P49" si="9">F10+G10+H10+I10+J10+K10+L10+M10+N10+O10</f>
        <v>3284.2356271429958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36" si="10">E11*$F$7</f>
        <v>4.7985321290322576</v>
      </c>
      <c r="G11" s="15">
        <f t="shared" si="0"/>
        <v>4.7449599999999998</v>
      </c>
      <c r="H11" s="15">
        <f t="shared" si="1"/>
        <v>7.4140000000000006</v>
      </c>
      <c r="I11" s="15">
        <f t="shared" si="2"/>
        <v>901.07608496551723</v>
      </c>
      <c r="J11" s="15">
        <f t="shared" si="3"/>
        <v>2.8958399999999997</v>
      </c>
      <c r="K11" s="15">
        <f t="shared" si="4"/>
        <v>12.778973603715873</v>
      </c>
      <c r="L11" s="15">
        <f t="shared" si="5"/>
        <v>306.76271186440675</v>
      </c>
      <c r="M11" s="15">
        <f t="shared" si="6"/>
        <v>292.90600120319999</v>
      </c>
      <c r="N11" s="15">
        <f t="shared" si="7"/>
        <v>35.420936601599998</v>
      </c>
      <c r="O11" s="15">
        <f t="shared" si="8"/>
        <v>86.03789230080001</v>
      </c>
      <c r="P11" s="15">
        <f t="shared" si="9"/>
        <v>1654.8359326682721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7.1977981935483868</v>
      </c>
      <c r="G12" s="15">
        <f t="shared" si="0"/>
        <v>7.1174400000000002</v>
      </c>
      <c r="H12" s="15">
        <f t="shared" si="1"/>
        <v>11.121</v>
      </c>
      <c r="I12" s="15">
        <f t="shared" si="2"/>
        <v>600.71738997701152</v>
      </c>
      <c r="J12" s="15">
        <f t="shared" si="3"/>
        <v>1.9305599999999998</v>
      </c>
      <c r="K12" s="15">
        <f t="shared" si="4"/>
        <v>8.5193157358105811</v>
      </c>
      <c r="L12" s="15">
        <f t="shared" si="5"/>
        <v>204.50847457627117</v>
      </c>
      <c r="M12" s="15">
        <f t="shared" si="6"/>
        <v>195.27066746879999</v>
      </c>
      <c r="N12" s="15">
        <f t="shared" si="7"/>
        <v>23.6139577344</v>
      </c>
      <c r="O12" s="15">
        <f t="shared" si="8"/>
        <v>57.358594867200004</v>
      </c>
      <c r="P12" s="15">
        <f t="shared" si="9"/>
        <v>1117.3551985530416</v>
      </c>
      <c r="R12" s="15">
        <f>(S7*F5*(S8/1000))/(S9*S2*S4*S5)</f>
        <v>10.875722215928402</v>
      </c>
      <c r="S12" s="15">
        <f>(T7*F5*(T8/1000))/(T9*S2*S4*S5)</f>
        <v>12.235187492919451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9.5970642580645151</v>
      </c>
      <c r="G13" s="15">
        <f t="shared" si="0"/>
        <v>9.4899199999999997</v>
      </c>
      <c r="H13" s="15">
        <f t="shared" si="1"/>
        <v>14.828000000000001</v>
      </c>
      <c r="I13" s="15">
        <f t="shared" si="2"/>
        <v>450.53804248275861</v>
      </c>
      <c r="J13" s="15">
        <f t="shared" si="3"/>
        <v>1.4479199999999999</v>
      </c>
      <c r="K13" s="15">
        <f t="shared" si="4"/>
        <v>6.3894868018579363</v>
      </c>
      <c r="L13" s="15">
        <f t="shared" si="5"/>
        <v>153.38135593220338</v>
      </c>
      <c r="M13" s="15">
        <f t="shared" si="6"/>
        <v>146.4530006016</v>
      </c>
      <c r="N13" s="15">
        <f t="shared" si="7"/>
        <v>17.710468300799999</v>
      </c>
      <c r="O13" s="15">
        <f t="shared" si="8"/>
        <v>43.018946150400005</v>
      </c>
      <c r="P13" s="15">
        <f t="shared" si="9"/>
        <v>852.85420452768449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11.996330322580643</v>
      </c>
      <c r="G14" s="15">
        <f t="shared" si="0"/>
        <v>11.862399999999999</v>
      </c>
      <c r="H14" s="15">
        <f t="shared" si="1"/>
        <v>18.535</v>
      </c>
      <c r="I14" s="15">
        <f t="shared" si="2"/>
        <v>360.43043398620688</v>
      </c>
      <c r="J14" s="15">
        <f t="shared" si="3"/>
        <v>1.1583359999999998</v>
      </c>
      <c r="K14" s="15">
        <f t="shared" si="4"/>
        <v>5.1115894414863492</v>
      </c>
      <c r="L14" s="15">
        <f t="shared" si="5"/>
        <v>122.7050847457627</v>
      </c>
      <c r="M14" s="15">
        <f t="shared" si="6"/>
        <v>117.16240048128</v>
      </c>
      <c r="N14" s="15">
        <f t="shared" si="7"/>
        <v>14.16837464064</v>
      </c>
      <c r="O14" s="15">
        <f t="shared" si="8"/>
        <v>34.415156920320001</v>
      </c>
      <c r="P14" s="15">
        <f t="shared" si="9"/>
        <v>697.54510653827651</v>
      </c>
      <c r="R14" s="5" t="s">
        <v>51</v>
      </c>
      <c r="S14" s="9">
        <f>R12+S12+T12</f>
        <v>25.557947207431745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14.395596387096774</v>
      </c>
      <c r="G15" s="15">
        <f t="shared" si="0"/>
        <v>14.23488</v>
      </c>
      <c r="H15" s="15">
        <f t="shared" si="1"/>
        <v>22.242000000000001</v>
      </c>
      <c r="I15" s="15">
        <f t="shared" si="2"/>
        <v>300.35869498850576</v>
      </c>
      <c r="J15" s="15">
        <f t="shared" si="3"/>
        <v>0.96527999999999992</v>
      </c>
      <c r="K15" s="15">
        <f t="shared" si="4"/>
        <v>4.2596578679052906</v>
      </c>
      <c r="L15" s="15">
        <f t="shared" si="5"/>
        <v>102.25423728813558</v>
      </c>
      <c r="M15" s="15">
        <f t="shared" si="6"/>
        <v>97.635333734399993</v>
      </c>
      <c r="N15" s="15">
        <f t="shared" si="7"/>
        <v>11.8069788672</v>
      </c>
      <c r="O15" s="15">
        <f t="shared" si="8"/>
        <v>28.679297433600002</v>
      </c>
      <c r="P15" s="15">
        <f t="shared" si="9"/>
        <v>596.83195656684336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16.7948624516129</v>
      </c>
      <c r="G16" s="15">
        <f t="shared" si="0"/>
        <v>16.60736</v>
      </c>
      <c r="H16" s="15">
        <f t="shared" si="1"/>
        <v>25.949000000000002</v>
      </c>
      <c r="I16" s="15">
        <f t="shared" si="2"/>
        <v>257.45030999014779</v>
      </c>
      <c r="J16" s="15">
        <f t="shared" si="3"/>
        <v>0.82738285714285709</v>
      </c>
      <c r="K16" s="15">
        <f t="shared" si="4"/>
        <v>3.6511353153473922</v>
      </c>
      <c r="L16" s="15">
        <f t="shared" si="5"/>
        <v>87.646489104116213</v>
      </c>
      <c r="M16" s="15">
        <f t="shared" si="6"/>
        <v>83.687428915200002</v>
      </c>
      <c r="N16" s="15">
        <f t="shared" si="7"/>
        <v>10.120267600457142</v>
      </c>
      <c r="O16" s="15">
        <f t="shared" si="8"/>
        <v>24.582254943085719</v>
      </c>
      <c r="P16" s="15">
        <f t="shared" si="9"/>
        <v>527.31649117711004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19.19412851612903</v>
      </c>
      <c r="G17" s="15">
        <f t="shared" si="0"/>
        <v>18.979839999999999</v>
      </c>
      <c r="H17" s="15">
        <f t="shared" si="1"/>
        <v>29.656000000000002</v>
      </c>
      <c r="I17" s="15">
        <f t="shared" si="2"/>
        <v>225.26902124137931</v>
      </c>
      <c r="J17" s="15">
        <f t="shared" si="3"/>
        <v>0.72395999999999994</v>
      </c>
      <c r="K17" s="15">
        <f t="shared" si="4"/>
        <v>3.1947434009289681</v>
      </c>
      <c r="L17" s="15">
        <f t="shared" si="5"/>
        <v>76.690677966101688</v>
      </c>
      <c r="M17" s="15">
        <f t="shared" si="6"/>
        <v>73.226500300799998</v>
      </c>
      <c r="N17" s="15">
        <f t="shared" si="7"/>
        <v>8.8552341503999994</v>
      </c>
      <c r="O17" s="15">
        <f t="shared" si="8"/>
        <v>21.509473075200003</v>
      </c>
      <c r="P17" s="15">
        <f t="shared" si="9"/>
        <v>477.299578650939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21.59339458064516</v>
      </c>
      <c r="G18" s="15">
        <f t="shared" si="0"/>
        <v>21.352319999999999</v>
      </c>
      <c r="H18" s="15">
        <f t="shared" si="1"/>
        <v>33.363</v>
      </c>
      <c r="I18" s="15">
        <f t="shared" si="2"/>
        <v>200.23912999233715</v>
      </c>
      <c r="J18" s="15">
        <f t="shared" si="3"/>
        <v>0.64351999999999998</v>
      </c>
      <c r="K18" s="15">
        <f t="shared" si="4"/>
        <v>2.8397719119368605</v>
      </c>
      <c r="L18" s="15">
        <f t="shared" si="5"/>
        <v>68.169491525423723</v>
      </c>
      <c r="M18" s="15">
        <f t="shared" si="6"/>
        <v>65.090222489599995</v>
      </c>
      <c r="N18" s="15">
        <f t="shared" si="7"/>
        <v>7.8713192447999996</v>
      </c>
      <c r="O18" s="15">
        <f t="shared" si="8"/>
        <v>19.119531622400004</v>
      </c>
      <c r="P18" s="15">
        <f t="shared" si="9"/>
        <v>440.28170136714289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23.992660645161287</v>
      </c>
      <c r="G19" s="15">
        <f t="shared" si="0"/>
        <v>23.724799999999998</v>
      </c>
      <c r="H19" s="15">
        <f t="shared" si="1"/>
        <v>37.07</v>
      </c>
      <c r="I19" s="15">
        <f t="shared" si="2"/>
        <v>180.21521699310344</v>
      </c>
      <c r="J19" s="15">
        <f t="shared" si="3"/>
        <v>0.57916799999999991</v>
      </c>
      <c r="K19" s="15">
        <f t="shared" si="4"/>
        <v>2.5557947207431746</v>
      </c>
      <c r="L19" s="15">
        <f t="shared" si="5"/>
        <v>61.352542372881352</v>
      </c>
      <c r="M19" s="15">
        <f t="shared" si="6"/>
        <v>58.581200240640001</v>
      </c>
      <c r="N19" s="15">
        <f t="shared" si="7"/>
        <v>7.0841873203199999</v>
      </c>
      <c r="O19" s="15">
        <f t="shared" si="8"/>
        <v>17.207578460160001</v>
      </c>
      <c r="P19" s="15">
        <f t="shared" si="9"/>
        <v>412.36314875300917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26.391926709677417</v>
      </c>
      <c r="G20" s="15">
        <f t="shared" si="0"/>
        <v>26.097279999999998</v>
      </c>
      <c r="H20" s="15">
        <f t="shared" si="1"/>
        <v>40.777000000000001</v>
      </c>
      <c r="I20" s="15">
        <f t="shared" si="2"/>
        <v>163.83201544827585</v>
      </c>
      <c r="J20" s="15">
        <f t="shared" si="3"/>
        <v>0.52651636363636356</v>
      </c>
      <c r="K20" s="15">
        <f t="shared" si="4"/>
        <v>2.3234497461301586</v>
      </c>
      <c r="L20" s="15">
        <f t="shared" si="5"/>
        <v>55.775038520801225</v>
      </c>
      <c r="M20" s="15">
        <f t="shared" si="6"/>
        <v>53.255636582400001</v>
      </c>
      <c r="N20" s="15">
        <f t="shared" si="7"/>
        <v>6.4401702911999994</v>
      </c>
      <c r="O20" s="15">
        <f t="shared" si="8"/>
        <v>15.643253145600001</v>
      </c>
      <c r="P20" s="15">
        <f t="shared" si="9"/>
        <v>391.06228680772097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28.791192774193547</v>
      </c>
      <c r="G21" s="15">
        <f t="shared" si="0"/>
        <v>28.469760000000001</v>
      </c>
      <c r="H21" s="15">
        <f t="shared" si="1"/>
        <v>44.484000000000002</v>
      </c>
      <c r="I21" s="15">
        <f t="shared" si="2"/>
        <v>150.17934749425288</v>
      </c>
      <c r="J21" s="15">
        <f t="shared" si="3"/>
        <v>0.48263999999999996</v>
      </c>
      <c r="K21" s="15">
        <f t="shared" si="4"/>
        <v>2.1298289339526453</v>
      </c>
      <c r="L21" s="15">
        <f t="shared" si="5"/>
        <v>51.127118644067792</v>
      </c>
      <c r="M21" s="15">
        <f t="shared" si="6"/>
        <v>48.817666867199996</v>
      </c>
      <c r="N21" s="15">
        <f t="shared" si="7"/>
        <v>5.9034894335999999</v>
      </c>
      <c r="O21" s="15">
        <f t="shared" si="8"/>
        <v>14.339648716800001</v>
      </c>
      <c r="P21" s="15">
        <f t="shared" si="9"/>
        <v>374.72469286406687</v>
      </c>
      <c r="Q21" s="13" t="s">
        <v>327</v>
      </c>
      <c r="R21" s="19">
        <f>MIN(P10:P40)</f>
        <v>333.3627653442465</v>
      </c>
      <c r="S21" s="4" t="s">
        <v>72</v>
      </c>
      <c r="T21" s="2">
        <f>'a_r=0.5'!T21</f>
        <v>4368.6059999999998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31.190458838709674</v>
      </c>
      <c r="G22" s="15">
        <f t="shared" si="0"/>
        <v>30.84224</v>
      </c>
      <c r="H22" s="15">
        <f t="shared" si="1"/>
        <v>48.191000000000003</v>
      </c>
      <c r="I22" s="15">
        <f t="shared" si="2"/>
        <v>138.62708999469496</v>
      </c>
      <c r="J22" s="15">
        <f t="shared" si="3"/>
        <v>0.44551384615384609</v>
      </c>
      <c r="K22" s="15">
        <f t="shared" si="4"/>
        <v>1.9659959390332111</v>
      </c>
      <c r="L22" s="15">
        <f t="shared" si="5"/>
        <v>47.194263363754885</v>
      </c>
      <c r="M22" s="15">
        <f t="shared" si="6"/>
        <v>45.062461723569228</v>
      </c>
      <c r="N22" s="15">
        <f t="shared" si="7"/>
        <v>5.4493748617846149</v>
      </c>
      <c r="O22" s="15">
        <f t="shared" si="8"/>
        <v>13.236598815507694</v>
      </c>
      <c r="P22" s="15">
        <f t="shared" si="9"/>
        <v>362.20499738320814</v>
      </c>
      <c r="S22" s="4" t="s">
        <v>73</v>
      </c>
      <c r="T22" s="19">
        <f>T21-P24</f>
        <v>4023.0410169603592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33.5897249032258</v>
      </c>
      <c r="G23" s="15">
        <f t="shared" si="0"/>
        <v>33.21472</v>
      </c>
      <c r="H23" s="15">
        <f t="shared" si="1"/>
        <v>51.898000000000003</v>
      </c>
      <c r="I23" s="15">
        <f t="shared" si="2"/>
        <v>128.72515499507389</v>
      </c>
      <c r="J23" s="15">
        <f t="shared" si="3"/>
        <v>0.41369142857142854</v>
      </c>
      <c r="K23" s="15">
        <f t="shared" si="4"/>
        <v>1.8255676576736961</v>
      </c>
      <c r="L23" s="15">
        <f t="shared" si="5"/>
        <v>43.823244552058107</v>
      </c>
      <c r="M23" s="15">
        <f t="shared" si="6"/>
        <v>41.843714457600001</v>
      </c>
      <c r="N23" s="15">
        <f t="shared" si="7"/>
        <v>5.060133800228571</v>
      </c>
      <c r="O23" s="15">
        <f t="shared" si="8"/>
        <v>12.291127471542859</v>
      </c>
      <c r="P23" s="15">
        <f t="shared" si="9"/>
        <v>352.68507926597437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35.988990967741934</v>
      </c>
      <c r="G24" s="15">
        <f t="shared" si="0"/>
        <v>35.587199999999996</v>
      </c>
      <c r="H24" s="15">
        <f t="shared" si="1"/>
        <v>55.605000000000004</v>
      </c>
      <c r="I24" s="15">
        <f t="shared" si="2"/>
        <v>120.14347799540229</v>
      </c>
      <c r="J24" s="15">
        <f t="shared" si="3"/>
        <v>0.38611199999999996</v>
      </c>
      <c r="K24" s="15">
        <f t="shared" si="4"/>
        <v>1.7038631471621164</v>
      </c>
      <c r="L24" s="15">
        <f t="shared" si="5"/>
        <v>40.901694915254232</v>
      </c>
      <c r="M24" s="15">
        <f t="shared" si="6"/>
        <v>39.054133493759998</v>
      </c>
      <c r="N24" s="15">
        <f t="shared" si="7"/>
        <v>4.7227915468799999</v>
      </c>
      <c r="O24" s="15">
        <f t="shared" si="8"/>
        <v>11.471718973440002</v>
      </c>
      <c r="P24" s="15">
        <f t="shared" si="9"/>
        <v>345.56498303964054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38.388257032258061</v>
      </c>
      <c r="G25" s="15">
        <f t="shared" si="0"/>
        <v>37.959679999999999</v>
      </c>
      <c r="H25" s="15">
        <f t="shared" si="1"/>
        <v>59.312000000000005</v>
      </c>
      <c r="I25" s="15">
        <f t="shared" si="2"/>
        <v>112.63451062068965</v>
      </c>
      <c r="J25" s="15">
        <f t="shared" si="3"/>
        <v>0.36197999999999997</v>
      </c>
      <c r="K25" s="15">
        <f t="shared" si="4"/>
        <v>1.5973717004644841</v>
      </c>
      <c r="L25" s="15">
        <f t="shared" si="5"/>
        <v>38.345338983050844</v>
      </c>
      <c r="M25" s="15">
        <f t="shared" si="6"/>
        <v>36.613250150399999</v>
      </c>
      <c r="N25" s="15">
        <f t="shared" si="7"/>
        <v>4.4276170751999997</v>
      </c>
      <c r="O25" s="15">
        <f t="shared" si="8"/>
        <v>10.754736537600001</v>
      </c>
      <c r="P25" s="15">
        <f t="shared" si="9"/>
        <v>340.39474209966306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40.787523096774187</v>
      </c>
      <c r="G26" s="15">
        <f t="shared" si="0"/>
        <v>40.332160000000002</v>
      </c>
      <c r="H26" s="15">
        <f t="shared" si="1"/>
        <v>63.019000000000005</v>
      </c>
      <c r="I26" s="15">
        <f t="shared" si="2"/>
        <v>106.00895117241379</v>
      </c>
      <c r="J26" s="15">
        <f t="shared" si="3"/>
        <v>0.3406870588235294</v>
      </c>
      <c r="K26" s="15">
        <f t="shared" si="4"/>
        <v>1.5034086592606908</v>
      </c>
      <c r="L26" s="15">
        <f t="shared" si="5"/>
        <v>36.089730807577268</v>
      </c>
      <c r="M26" s="15">
        <f t="shared" si="6"/>
        <v>34.459529553317644</v>
      </c>
      <c r="N26" s="15">
        <f t="shared" si="7"/>
        <v>4.1671690119529412</v>
      </c>
      <c r="O26" s="15">
        <f t="shared" si="8"/>
        <v>10.122104976564707</v>
      </c>
      <c r="P26" s="15">
        <f t="shared" si="9"/>
        <v>336.83026433668471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43.186789161290321</v>
      </c>
      <c r="G27" s="15">
        <f t="shared" si="0"/>
        <v>42.704639999999998</v>
      </c>
      <c r="H27" s="15">
        <f t="shared" si="1"/>
        <v>66.725999999999999</v>
      </c>
      <c r="I27" s="15">
        <f t="shared" si="2"/>
        <v>100.11956499616858</v>
      </c>
      <c r="J27" s="15">
        <f t="shared" si="3"/>
        <v>0.32175999999999999</v>
      </c>
      <c r="K27" s="15">
        <f t="shared" si="4"/>
        <v>1.4198859559684303</v>
      </c>
      <c r="L27" s="15">
        <f t="shared" si="5"/>
        <v>34.084745762711862</v>
      </c>
      <c r="M27" s="15">
        <f t="shared" si="6"/>
        <v>32.545111244799998</v>
      </c>
      <c r="N27" s="15">
        <f t="shared" si="7"/>
        <v>3.9356596223999998</v>
      </c>
      <c r="O27" s="15">
        <f t="shared" si="8"/>
        <v>9.5597658112000019</v>
      </c>
      <c r="P27" s="15">
        <f t="shared" si="9"/>
        <v>334.60392255453922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45.586055225806447</v>
      </c>
      <c r="G28" s="15">
        <f t="shared" si="0"/>
        <v>45.077120000000001</v>
      </c>
      <c r="H28" s="15">
        <f t="shared" si="1"/>
        <v>70.433000000000007</v>
      </c>
      <c r="I28" s="15">
        <f t="shared" si="2"/>
        <v>94.850114206896549</v>
      </c>
      <c r="J28" s="15">
        <f t="shared" si="3"/>
        <v>0.30482526315789471</v>
      </c>
      <c r="K28" s="15">
        <f t="shared" si="4"/>
        <v>1.3451551161806181</v>
      </c>
      <c r="L28" s="15">
        <f t="shared" si="5"/>
        <v>32.290811775200709</v>
      </c>
      <c r="M28" s="15">
        <f t="shared" si="6"/>
        <v>30.832210652968421</v>
      </c>
      <c r="N28" s="15">
        <f t="shared" si="7"/>
        <v>3.7285196422736839</v>
      </c>
      <c r="O28" s="15">
        <f t="shared" si="8"/>
        <v>9.0566202421894744</v>
      </c>
      <c r="P28" s="15">
        <f t="shared" si="9"/>
        <v>333.50443212467377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>
        <v>20</v>
      </c>
      <c r="F29" s="12">
        <f t="shared" si="10"/>
        <v>47.985321290322574</v>
      </c>
      <c r="G29" s="15">
        <f t="shared" si="0"/>
        <v>47.449599999999997</v>
      </c>
      <c r="H29" s="15">
        <f t="shared" si="1"/>
        <v>74.14</v>
      </c>
      <c r="I29" s="15">
        <f t="shared" si="2"/>
        <v>90.10760849655172</v>
      </c>
      <c r="J29" s="15">
        <f t="shared" si="3"/>
        <v>0.28958399999999995</v>
      </c>
      <c r="K29" s="15">
        <f t="shared" si="4"/>
        <v>1.2778973603715873</v>
      </c>
      <c r="L29" s="15">
        <f t="shared" si="5"/>
        <v>30.676271186440676</v>
      </c>
      <c r="M29" s="15">
        <f t="shared" si="6"/>
        <v>29.290600120320001</v>
      </c>
      <c r="N29" s="15">
        <f t="shared" si="7"/>
        <v>3.5420936601599999</v>
      </c>
      <c r="O29" s="15">
        <f t="shared" si="8"/>
        <v>8.6037892300800003</v>
      </c>
      <c r="P29" s="15">
        <f t="shared" si="9"/>
        <v>333.3627653442465</v>
      </c>
      <c r="S29" s="8"/>
      <c r="V29" s="8"/>
      <c r="AB29" s="8"/>
      <c r="AE29" s="8"/>
      <c r="AH29" s="8"/>
      <c r="AK29" s="8"/>
      <c r="AP29" s="8"/>
    </row>
    <row r="30" spans="5:42" x14ac:dyDescent="0.25">
      <c r="E30" s="11">
        <v>21</v>
      </c>
      <c r="F30" s="12">
        <f t="shared" si="10"/>
        <v>50.384587354838708</v>
      </c>
      <c r="G30" s="15">
        <f t="shared" si="0"/>
        <v>49.82208</v>
      </c>
      <c r="H30" s="15">
        <f t="shared" si="1"/>
        <v>77.847000000000008</v>
      </c>
      <c r="I30" s="15">
        <f t="shared" si="2"/>
        <v>85.816769996715919</v>
      </c>
      <c r="J30" s="15">
        <f t="shared" si="3"/>
        <v>0.27579428571428571</v>
      </c>
      <c r="K30" s="15">
        <f t="shared" si="4"/>
        <v>1.2170451051157973</v>
      </c>
      <c r="L30" s="15">
        <f t="shared" si="5"/>
        <v>29.215496368038739</v>
      </c>
      <c r="M30" s="15">
        <f t="shared" si="6"/>
        <v>27.895809638399999</v>
      </c>
      <c r="N30" s="15">
        <f t="shared" si="7"/>
        <v>3.373422533485714</v>
      </c>
      <c r="O30" s="15">
        <f t="shared" si="8"/>
        <v>8.1940849810285723</v>
      </c>
      <c r="P30" s="15">
        <f t="shared" si="9"/>
        <v>334.0420902633378</v>
      </c>
      <c r="S30" s="8"/>
      <c r="V30" s="8"/>
      <c r="AB30" s="8"/>
      <c r="AE30" s="8"/>
      <c r="AH30" s="8"/>
      <c r="AK30" s="8"/>
      <c r="AP30" s="8"/>
    </row>
    <row r="31" spans="5:42" x14ac:dyDescent="0.25">
      <c r="E31" s="11">
        <v>22</v>
      </c>
      <c r="F31" s="12">
        <f t="shared" si="10"/>
        <v>52.783853419354834</v>
      </c>
      <c r="G31" s="15">
        <f t="shared" si="0"/>
        <v>52.194559999999996</v>
      </c>
      <c r="H31" s="15">
        <f t="shared" si="1"/>
        <v>81.554000000000002</v>
      </c>
      <c r="I31" s="15">
        <f t="shared" si="2"/>
        <v>81.916007724137927</v>
      </c>
      <c r="J31" s="15">
        <f t="shared" si="3"/>
        <v>0.26325818181818178</v>
      </c>
      <c r="K31" s="15">
        <f t="shared" si="4"/>
        <v>1.1617248730650793</v>
      </c>
      <c r="L31" s="15">
        <f t="shared" si="5"/>
        <v>27.887519260400612</v>
      </c>
      <c r="M31" s="15">
        <f t="shared" si="6"/>
        <v>26.627818291200001</v>
      </c>
      <c r="N31" s="15">
        <f t="shared" si="7"/>
        <v>3.2200851455999997</v>
      </c>
      <c r="O31" s="15">
        <f t="shared" si="8"/>
        <v>7.8216265728000005</v>
      </c>
      <c r="P31" s="15">
        <f t="shared" si="9"/>
        <v>335.43045346837664</v>
      </c>
      <c r="S31" s="8"/>
      <c r="V31" s="8"/>
      <c r="AB31" s="8"/>
      <c r="AE31" s="8"/>
      <c r="AH31" s="8"/>
      <c r="AK31" s="8"/>
      <c r="AP31" s="8"/>
    </row>
    <row r="32" spans="5:42" x14ac:dyDescent="0.25">
      <c r="E32" s="11">
        <v>23</v>
      </c>
      <c r="F32" s="12">
        <f t="shared" si="10"/>
        <v>55.183119483870961</v>
      </c>
      <c r="G32" s="15">
        <f t="shared" si="0"/>
        <v>54.567039999999999</v>
      </c>
      <c r="H32" s="15">
        <f t="shared" si="1"/>
        <v>85.26100000000001</v>
      </c>
      <c r="I32" s="15">
        <f t="shared" si="2"/>
        <v>78.354442170914538</v>
      </c>
      <c r="J32" s="15">
        <f t="shared" si="3"/>
        <v>0.25181217391304345</v>
      </c>
      <c r="K32" s="15">
        <f t="shared" si="4"/>
        <v>1.1112150959752933</v>
      </c>
      <c r="L32" s="15">
        <f t="shared" si="5"/>
        <v>26.67501842299189</v>
      </c>
      <c r="M32" s="15">
        <f t="shared" si="6"/>
        <v>25.470087061147826</v>
      </c>
      <c r="N32" s="15">
        <f t="shared" si="7"/>
        <v>3.0800814436173911</v>
      </c>
      <c r="O32" s="15">
        <f t="shared" si="8"/>
        <v>7.4815558522434795</v>
      </c>
      <c r="P32" s="15">
        <f t="shared" si="9"/>
        <v>337.43537170467448</v>
      </c>
      <c r="S32" s="8"/>
      <c r="V32" s="8"/>
      <c r="AB32" s="8"/>
      <c r="AE32" s="8"/>
      <c r="AH32" s="8"/>
      <c r="AK32" s="8"/>
      <c r="AP32" s="8"/>
    </row>
    <row r="33" spans="5:42" x14ac:dyDescent="0.25">
      <c r="E33" s="11">
        <v>24</v>
      </c>
      <c r="F33" s="12">
        <f t="shared" si="10"/>
        <v>57.582385548387094</v>
      </c>
      <c r="G33" s="15">
        <f t="shared" si="0"/>
        <v>56.939520000000002</v>
      </c>
      <c r="H33" s="15">
        <f t="shared" si="1"/>
        <v>88.968000000000004</v>
      </c>
      <c r="I33" s="15">
        <f t="shared" si="2"/>
        <v>75.08967374712644</v>
      </c>
      <c r="J33" s="15">
        <f t="shared" si="3"/>
        <v>0.24131999999999998</v>
      </c>
      <c r="K33" s="15">
        <f t="shared" si="4"/>
        <v>1.0649144669763226</v>
      </c>
      <c r="L33" s="15">
        <f t="shared" si="5"/>
        <v>25.563559322033896</v>
      </c>
      <c r="M33" s="15">
        <f t="shared" si="6"/>
        <v>24.408833433599998</v>
      </c>
      <c r="N33" s="15">
        <f t="shared" si="7"/>
        <v>2.9517447167999999</v>
      </c>
      <c r="O33" s="15">
        <f t="shared" si="8"/>
        <v>7.1698243584000005</v>
      </c>
      <c r="P33" s="15">
        <f t="shared" si="9"/>
        <v>339.97977559332378</v>
      </c>
      <c r="S33" s="8"/>
      <c r="V33" s="8"/>
      <c r="AB33" s="8"/>
      <c r="AE33" s="8"/>
      <c r="AH33" s="8"/>
      <c r="AK33" s="8"/>
      <c r="AP33" s="8"/>
    </row>
    <row r="34" spans="5:42" x14ac:dyDescent="0.25">
      <c r="E34" s="11">
        <v>25</v>
      </c>
      <c r="F34" s="12">
        <f t="shared" si="10"/>
        <v>59.981651612903221</v>
      </c>
      <c r="G34" s="15">
        <f t="shared" si="0"/>
        <v>59.311999999999998</v>
      </c>
      <c r="H34" s="15">
        <f t="shared" si="1"/>
        <v>92.675000000000011</v>
      </c>
      <c r="I34" s="15">
        <f t="shared" si="2"/>
        <v>72.086086797241379</v>
      </c>
      <c r="J34" s="15">
        <f t="shared" si="3"/>
        <v>0.23166719999999999</v>
      </c>
      <c r="K34" s="15">
        <f t="shared" si="4"/>
        <v>1.0223178882972699</v>
      </c>
      <c r="L34" s="15">
        <f t="shared" si="5"/>
        <v>24.541016949152539</v>
      </c>
      <c r="M34" s="15">
        <f t="shared" si="6"/>
        <v>23.432480096256</v>
      </c>
      <c r="N34" s="15">
        <f t="shared" si="7"/>
        <v>2.8336749281279996</v>
      </c>
      <c r="O34" s="15">
        <f t="shared" si="8"/>
        <v>6.8830313840640009</v>
      </c>
      <c r="P34" s="15">
        <f t="shared" si="9"/>
        <v>342.99892685604237</v>
      </c>
      <c r="S34" s="8"/>
      <c r="V34" s="8"/>
      <c r="AB34" s="8"/>
      <c r="AE34" s="8"/>
      <c r="AH34" s="8"/>
      <c r="AK34" s="8"/>
      <c r="AP34" s="8"/>
    </row>
    <row r="35" spans="5:42" x14ac:dyDescent="0.25">
      <c r="E35" s="11">
        <v>26</v>
      </c>
      <c r="F35" s="12">
        <f t="shared" si="10"/>
        <v>62.380917677419347</v>
      </c>
      <c r="G35" s="15">
        <f t="shared" si="0"/>
        <v>61.684480000000001</v>
      </c>
      <c r="H35" s="15">
        <f t="shared" si="1"/>
        <v>96.382000000000005</v>
      </c>
      <c r="I35" s="15">
        <f t="shared" si="2"/>
        <v>69.313544997347478</v>
      </c>
      <c r="J35" s="15">
        <f t="shared" si="3"/>
        <v>0.22275692307692305</v>
      </c>
      <c r="K35" s="15">
        <f t="shared" si="4"/>
        <v>0.98299796951660556</v>
      </c>
      <c r="L35" s="15">
        <f t="shared" si="5"/>
        <v>23.597131681877443</v>
      </c>
      <c r="M35" s="15">
        <f t="shared" si="6"/>
        <v>22.531230861784614</v>
      </c>
      <c r="N35" s="15">
        <f t="shared" si="7"/>
        <v>2.7246874308923075</v>
      </c>
      <c r="O35" s="15">
        <f t="shared" si="8"/>
        <v>6.6182994077538471</v>
      </c>
      <c r="P35" s="15">
        <f t="shared" si="9"/>
        <v>346.43804694966855</v>
      </c>
      <c r="S35" s="8"/>
      <c r="V35" s="8"/>
      <c r="AB35" s="8"/>
      <c r="AE35" s="8"/>
      <c r="AH35" s="8"/>
      <c r="AK35" s="8"/>
      <c r="AP35" s="8"/>
    </row>
    <row r="36" spans="5:42" x14ac:dyDescent="0.25">
      <c r="E36" s="11">
        <v>27</v>
      </c>
      <c r="F36" s="12">
        <f t="shared" si="10"/>
        <v>64.780183741935474</v>
      </c>
      <c r="G36" s="15">
        <f t="shared" si="0"/>
        <v>64.056960000000004</v>
      </c>
      <c r="H36" s="15">
        <f t="shared" si="1"/>
        <v>100.08900000000001</v>
      </c>
      <c r="I36" s="15">
        <f t="shared" si="2"/>
        <v>66.74637666411239</v>
      </c>
      <c r="J36" s="15">
        <f t="shared" si="3"/>
        <v>0.21450666666666665</v>
      </c>
      <c r="K36" s="15">
        <f t="shared" si="4"/>
        <v>0.94659063731228688</v>
      </c>
      <c r="L36" s="15">
        <f t="shared" si="5"/>
        <v>22.723163841807906</v>
      </c>
      <c r="M36" s="15">
        <f t="shared" si="6"/>
        <v>21.696740829866666</v>
      </c>
      <c r="N36" s="15">
        <f t="shared" si="7"/>
        <v>2.6237730816</v>
      </c>
      <c r="O36" s="15">
        <f t="shared" si="8"/>
        <v>6.373177207466667</v>
      </c>
      <c r="P36" s="15">
        <f t="shared" si="9"/>
        <v>350.25047267076809</v>
      </c>
      <c r="S36" s="8"/>
      <c r="V36" s="8"/>
      <c r="AB36" s="8"/>
      <c r="AE36" s="8"/>
      <c r="AH36" s="8"/>
      <c r="AK36" s="8"/>
      <c r="AP36" s="8"/>
    </row>
    <row r="37" spans="5:42" x14ac:dyDescent="0.25">
      <c r="E37" s="11">
        <v>28</v>
      </c>
      <c r="F37" s="12">
        <f>E37*$F$7</f>
        <v>67.179449806451601</v>
      </c>
      <c r="G37" s="15">
        <f t="shared" si="0"/>
        <v>66.42944</v>
      </c>
      <c r="H37" s="15">
        <f t="shared" si="1"/>
        <v>103.79600000000001</v>
      </c>
      <c r="I37" s="15">
        <f t="shared" si="2"/>
        <v>64.362577497536947</v>
      </c>
      <c r="J37" s="15">
        <f t="shared" si="3"/>
        <v>0.20684571428571427</v>
      </c>
      <c r="K37" s="15">
        <f t="shared" si="4"/>
        <v>0.91278382883684805</v>
      </c>
      <c r="L37" s="15">
        <f t="shared" si="5"/>
        <v>21.911622276029053</v>
      </c>
      <c r="M37" s="15">
        <f t="shared" si="6"/>
        <v>20.9218572288</v>
      </c>
      <c r="N37" s="15">
        <f t="shared" si="7"/>
        <v>2.5300669001142855</v>
      </c>
      <c r="O37" s="15">
        <f t="shared" si="8"/>
        <v>6.1455637357714297</v>
      </c>
      <c r="P37" s="15">
        <f t="shared" si="9"/>
        <v>354.39620698782579</v>
      </c>
      <c r="S37" s="8"/>
      <c r="V37" s="8"/>
      <c r="AB37" s="8"/>
      <c r="AE37" s="8"/>
      <c r="AH37" s="8"/>
      <c r="AK37" s="8"/>
      <c r="AP37" s="8"/>
    </row>
    <row r="38" spans="5:42" x14ac:dyDescent="0.25">
      <c r="E38" s="11">
        <v>29</v>
      </c>
      <c r="F38" s="12">
        <f t="shared" ref="F38:F49" si="11">E38*$F$7</f>
        <v>69.578715870967741</v>
      </c>
      <c r="G38" s="15">
        <f t="shared" si="0"/>
        <v>68.801919999999996</v>
      </c>
      <c r="H38" s="15">
        <f t="shared" si="1"/>
        <v>107.50300000000001</v>
      </c>
      <c r="I38" s="15">
        <f t="shared" si="2"/>
        <v>62.143178273483947</v>
      </c>
      <c r="J38" s="15">
        <f t="shared" si="3"/>
        <v>0.19971310344827584</v>
      </c>
      <c r="K38" s="15">
        <f t="shared" si="4"/>
        <v>0.88130852439419816</v>
      </c>
      <c r="L38" s="15">
        <f t="shared" si="5"/>
        <v>21.156049094097018</v>
      </c>
      <c r="M38" s="15">
        <f t="shared" si="6"/>
        <v>20.200413876082759</v>
      </c>
      <c r="N38" s="15">
        <f t="shared" si="7"/>
        <v>2.442823213903448</v>
      </c>
      <c r="O38" s="15">
        <f t="shared" si="8"/>
        <v>5.9336477448827596</v>
      </c>
      <c r="P38" s="15">
        <f t="shared" si="9"/>
        <v>358.84076970126011</v>
      </c>
      <c r="S38" s="8"/>
      <c r="V38" s="8"/>
      <c r="AB38" s="8"/>
      <c r="AE38" s="8"/>
      <c r="AH38" s="8"/>
      <c r="AK38" s="8"/>
      <c r="AP38" s="8"/>
    </row>
    <row r="39" spans="5:42" x14ac:dyDescent="0.25">
      <c r="E39" s="11">
        <v>30</v>
      </c>
      <c r="F39" s="12">
        <f t="shared" si="11"/>
        <v>71.977981935483868</v>
      </c>
      <c r="G39" s="15">
        <f t="shared" si="0"/>
        <v>71.174399999999991</v>
      </c>
      <c r="H39" s="15">
        <f t="shared" si="1"/>
        <v>111.21000000000001</v>
      </c>
      <c r="I39" s="15">
        <f t="shared" si="2"/>
        <v>60.071738997701146</v>
      </c>
      <c r="J39" s="15">
        <f t="shared" si="3"/>
        <v>0.19305599999999998</v>
      </c>
      <c r="K39" s="15">
        <f t="shared" si="4"/>
        <v>0.8519315735810582</v>
      </c>
      <c r="L39" s="15">
        <f t="shared" si="5"/>
        <v>20.450847457627116</v>
      </c>
      <c r="M39" s="15">
        <f t="shared" si="6"/>
        <v>19.527066746879999</v>
      </c>
      <c r="N39" s="15">
        <f t="shared" si="7"/>
        <v>2.36139577344</v>
      </c>
      <c r="O39" s="15">
        <f t="shared" si="8"/>
        <v>5.7358594867200008</v>
      </c>
      <c r="P39" s="15">
        <f t="shared" si="9"/>
        <v>363.55427797143318</v>
      </c>
      <c r="S39" s="8"/>
      <c r="V39" s="8"/>
      <c r="AB39" s="8"/>
      <c r="AE39" s="8"/>
      <c r="AH39" s="8"/>
      <c r="AK39" s="8"/>
      <c r="AP39" s="8"/>
    </row>
    <row r="40" spans="5:42" x14ac:dyDescent="0.25">
      <c r="E40" s="11">
        <v>31</v>
      </c>
      <c r="F40" s="12">
        <f t="shared" si="11"/>
        <v>74.377247999999994</v>
      </c>
      <c r="G40" s="15">
        <f t="shared" si="0"/>
        <v>73.546880000000002</v>
      </c>
      <c r="H40" s="15">
        <f t="shared" si="1"/>
        <v>114.91700000000002</v>
      </c>
      <c r="I40" s="15">
        <f t="shared" si="2"/>
        <v>58.13394096551724</v>
      </c>
      <c r="J40" s="15">
        <f t="shared" si="3"/>
        <v>0.18682838709677418</v>
      </c>
      <c r="K40" s="15">
        <f t="shared" si="4"/>
        <v>0.82444990991715306</v>
      </c>
      <c r="L40" s="15">
        <f t="shared" si="5"/>
        <v>19.791142700929466</v>
      </c>
      <c r="M40" s="15">
        <f t="shared" si="6"/>
        <v>18.897161367948385</v>
      </c>
      <c r="N40" s="15">
        <f t="shared" si="7"/>
        <v>2.2852217162322579</v>
      </c>
      <c r="O40" s="15">
        <f t="shared" si="8"/>
        <v>5.5508317613419358</v>
      </c>
      <c r="P40" s="15">
        <f t="shared" si="9"/>
        <v>368.51070480898335</v>
      </c>
      <c r="S40" s="8"/>
      <c r="V40" s="8"/>
      <c r="AB40" s="8"/>
      <c r="AE40" s="8"/>
      <c r="AH40" s="8"/>
      <c r="AK40" s="8"/>
      <c r="AP40" s="8"/>
    </row>
    <row r="41" spans="5:42" x14ac:dyDescent="0.25">
      <c r="E41" s="11">
        <v>32</v>
      </c>
      <c r="F41" s="12">
        <f t="shared" si="11"/>
        <v>76.776514064516121</v>
      </c>
      <c r="G41" s="15">
        <f t="shared" si="0"/>
        <v>75.919359999999998</v>
      </c>
      <c r="H41" s="15">
        <f t="shared" si="1"/>
        <v>118.62400000000001</v>
      </c>
      <c r="I41" s="15">
        <f t="shared" si="2"/>
        <v>56.317255310344827</v>
      </c>
      <c r="J41" s="15">
        <f t="shared" si="3"/>
        <v>0.18098999999999998</v>
      </c>
      <c r="K41" s="15">
        <f t="shared" si="4"/>
        <v>0.79868585023224203</v>
      </c>
      <c r="L41" s="15">
        <f t="shared" si="5"/>
        <v>19.172669491525422</v>
      </c>
      <c r="M41" s="15">
        <f t="shared" si="6"/>
        <v>18.306625075199999</v>
      </c>
      <c r="N41" s="15">
        <f t="shared" si="7"/>
        <v>2.2138085375999998</v>
      </c>
      <c r="O41" s="15">
        <f t="shared" si="8"/>
        <v>5.3773682688000006</v>
      </c>
      <c r="P41" s="15">
        <f t="shared" si="9"/>
        <v>373.6872765982186</v>
      </c>
      <c r="S41" s="8"/>
      <c r="V41" s="8"/>
      <c r="AB41" s="8"/>
      <c r="AE41" s="8"/>
      <c r="AH41" s="8"/>
      <c r="AK41" s="8"/>
      <c r="AP41" s="8"/>
    </row>
    <row r="42" spans="5:42" x14ac:dyDescent="0.25">
      <c r="E42" s="11">
        <v>33</v>
      </c>
      <c r="F42" s="12">
        <f t="shared" si="11"/>
        <v>79.175780129032248</v>
      </c>
      <c r="G42" s="15">
        <f t="shared" si="0"/>
        <v>78.291839999999993</v>
      </c>
      <c r="H42" s="15">
        <f t="shared" si="1"/>
        <v>122.331</v>
      </c>
      <c r="I42" s="15">
        <f t="shared" si="2"/>
        <v>54.610671816091951</v>
      </c>
      <c r="J42" s="15">
        <f t="shared" si="3"/>
        <v>0.17550545454545452</v>
      </c>
      <c r="K42" s="15">
        <f t="shared" si="4"/>
        <v>0.77448324871005292</v>
      </c>
      <c r="L42" s="15">
        <f t="shared" si="5"/>
        <v>18.591679506933744</v>
      </c>
      <c r="M42" s="15">
        <f t="shared" si="6"/>
        <v>17.751878860799998</v>
      </c>
      <c r="N42" s="15">
        <f t="shared" si="7"/>
        <v>2.1467234303999998</v>
      </c>
      <c r="O42" s="15">
        <f t="shared" si="8"/>
        <v>5.2144177152000006</v>
      </c>
      <c r="P42" s="15">
        <f t="shared" si="9"/>
        <v>379.06398016171346</v>
      </c>
      <c r="S42" s="8"/>
      <c r="V42" s="8"/>
      <c r="AB42" s="8"/>
      <c r="AE42" s="8"/>
      <c r="AH42" s="8"/>
      <c r="AK42" s="8"/>
      <c r="AP42" s="8"/>
    </row>
    <row r="43" spans="5:42" x14ac:dyDescent="0.25">
      <c r="E43" s="11">
        <v>34</v>
      </c>
      <c r="F43" s="12">
        <f t="shared" si="11"/>
        <v>81.575046193548374</v>
      </c>
      <c r="G43" s="15">
        <f t="shared" si="0"/>
        <v>80.664320000000004</v>
      </c>
      <c r="H43" s="15">
        <f t="shared" si="1"/>
        <v>126.03800000000001</v>
      </c>
      <c r="I43" s="15">
        <f t="shared" si="2"/>
        <v>53.004475586206894</v>
      </c>
      <c r="J43" s="15">
        <f t="shared" si="3"/>
        <v>0.1703435294117647</v>
      </c>
      <c r="K43" s="15">
        <f t="shared" si="4"/>
        <v>0.75170432963034539</v>
      </c>
      <c r="L43" s="15">
        <f t="shared" si="5"/>
        <v>18.044865403788634</v>
      </c>
      <c r="M43" s="15">
        <f t="shared" si="6"/>
        <v>17.229764776658822</v>
      </c>
      <c r="N43" s="15">
        <f t="shared" si="7"/>
        <v>2.0835845059764706</v>
      </c>
      <c r="O43" s="15">
        <f t="shared" si="8"/>
        <v>5.0610524882823533</v>
      </c>
      <c r="P43" s="15">
        <f t="shared" si="9"/>
        <v>384.62315681350373</v>
      </c>
      <c r="S43" s="8"/>
      <c r="V43" s="8"/>
      <c r="AB43" s="8"/>
      <c r="AE43" s="8"/>
      <c r="AH43" s="8"/>
      <c r="AK43" s="8"/>
      <c r="AP43" s="8"/>
    </row>
    <row r="44" spans="5:42" x14ac:dyDescent="0.25">
      <c r="E44" s="11">
        <v>35</v>
      </c>
      <c r="F44" s="12">
        <f t="shared" si="11"/>
        <v>83.974312258064501</v>
      </c>
      <c r="G44" s="15">
        <f t="shared" si="0"/>
        <v>83.036799999999999</v>
      </c>
      <c r="H44" s="15">
        <f t="shared" si="1"/>
        <v>129.745</v>
      </c>
      <c r="I44" s="15">
        <f t="shared" si="2"/>
        <v>51.490061998029553</v>
      </c>
      <c r="J44" s="15">
        <f t="shared" si="3"/>
        <v>0.16547657142857142</v>
      </c>
      <c r="K44" s="15">
        <f t="shared" si="4"/>
        <v>0.73022706306947838</v>
      </c>
      <c r="L44" s="15">
        <f t="shared" si="5"/>
        <v>17.529297820823242</v>
      </c>
      <c r="M44" s="15">
        <f t="shared" si="6"/>
        <v>16.73748578304</v>
      </c>
      <c r="N44" s="15">
        <f t="shared" si="7"/>
        <v>2.0240535200914285</v>
      </c>
      <c r="O44" s="15">
        <f t="shared" si="8"/>
        <v>4.916450988617143</v>
      </c>
      <c r="P44" s="15">
        <f t="shared" si="9"/>
        <v>390.34916600316399</v>
      </c>
      <c r="S44" s="8"/>
      <c r="V44" s="8"/>
      <c r="AB44" s="8"/>
      <c r="AE44" s="8"/>
      <c r="AH44" s="8"/>
      <c r="AK44" s="8"/>
      <c r="AP44" s="8"/>
    </row>
    <row r="45" spans="5:42" x14ac:dyDescent="0.25">
      <c r="E45" s="11">
        <v>36</v>
      </c>
      <c r="F45" s="12">
        <f t="shared" si="11"/>
        <v>86.373578322580641</v>
      </c>
      <c r="G45" s="15">
        <f t="shared" si="0"/>
        <v>85.409279999999995</v>
      </c>
      <c r="H45" s="15">
        <f t="shared" si="1"/>
        <v>133.452</v>
      </c>
      <c r="I45" s="15">
        <f t="shared" si="2"/>
        <v>50.059782498084289</v>
      </c>
      <c r="J45" s="15">
        <f t="shared" si="3"/>
        <v>0.16088</v>
      </c>
      <c r="K45" s="15">
        <f t="shared" si="4"/>
        <v>0.70994297798421513</v>
      </c>
      <c r="L45" s="15">
        <f t="shared" si="5"/>
        <v>17.042372881355931</v>
      </c>
      <c r="M45" s="15">
        <f t="shared" si="6"/>
        <v>16.272555622399999</v>
      </c>
      <c r="N45" s="15">
        <f t="shared" si="7"/>
        <v>1.9678298111999999</v>
      </c>
      <c r="O45" s="15">
        <f t="shared" si="8"/>
        <v>4.779882905600001</v>
      </c>
      <c r="P45" s="15">
        <f t="shared" si="9"/>
        <v>396.22810501920509</v>
      </c>
      <c r="S45" s="8"/>
      <c r="V45" s="8"/>
      <c r="AB45" s="8"/>
      <c r="AE45" s="8"/>
      <c r="AH45" s="8"/>
      <c r="AK45" s="8"/>
      <c r="AP45" s="8"/>
    </row>
    <row r="46" spans="5:42" x14ac:dyDescent="0.25">
      <c r="E46" s="11">
        <v>37</v>
      </c>
      <c r="F46" s="12">
        <f t="shared" si="11"/>
        <v>88.772844387096768</v>
      </c>
      <c r="G46" s="15">
        <f t="shared" si="0"/>
        <v>87.781759999999991</v>
      </c>
      <c r="H46" s="15">
        <f t="shared" si="1"/>
        <v>137.15900000000002</v>
      </c>
      <c r="I46" s="15">
        <f t="shared" si="2"/>
        <v>48.706815403541469</v>
      </c>
      <c r="J46" s="15">
        <f t="shared" si="3"/>
        <v>0.15653189189189187</v>
      </c>
      <c r="K46" s="15">
        <f t="shared" si="4"/>
        <v>0.69075532993058775</v>
      </c>
      <c r="L46" s="15">
        <f t="shared" si="5"/>
        <v>16.581768208886853</v>
      </c>
      <c r="M46" s="15">
        <f t="shared" si="6"/>
        <v>15.832756821794595</v>
      </c>
      <c r="N46" s="15">
        <f t="shared" si="7"/>
        <v>1.914645221708108</v>
      </c>
      <c r="O46" s="15">
        <f t="shared" si="8"/>
        <v>4.6506968811243246</v>
      </c>
      <c r="P46" s="15">
        <f t="shared" si="9"/>
        <v>402.24757414597457</v>
      </c>
      <c r="S46" s="8"/>
      <c r="V46" s="8"/>
      <c r="AB46" s="8"/>
      <c r="AE46" s="8"/>
      <c r="AH46" s="8"/>
      <c r="AK46" s="8"/>
      <c r="AP46" s="8"/>
    </row>
    <row r="47" spans="5:42" x14ac:dyDescent="0.25">
      <c r="E47" s="11">
        <v>38</v>
      </c>
      <c r="F47" s="12">
        <f t="shared" si="11"/>
        <v>91.172110451612895</v>
      </c>
      <c r="G47" s="15">
        <f t="shared" si="0"/>
        <v>90.154240000000001</v>
      </c>
      <c r="H47" s="15">
        <f t="shared" si="1"/>
        <v>140.86600000000001</v>
      </c>
      <c r="I47" s="15">
        <f t="shared" si="2"/>
        <v>47.425057103448275</v>
      </c>
      <c r="J47" s="15">
        <f t="shared" si="3"/>
        <v>0.15241263157894736</v>
      </c>
      <c r="K47" s="15">
        <f t="shared" si="4"/>
        <v>0.67257755809030906</v>
      </c>
      <c r="L47" s="15">
        <f t="shared" si="5"/>
        <v>16.145405887600354</v>
      </c>
      <c r="M47" s="15">
        <f t="shared" si="6"/>
        <v>15.41610532648421</v>
      </c>
      <c r="N47" s="15">
        <f t="shared" si="7"/>
        <v>1.864259821136842</v>
      </c>
      <c r="O47" s="15">
        <f t="shared" si="8"/>
        <v>4.5283101210947372</v>
      </c>
      <c r="P47" s="15">
        <f t="shared" si="9"/>
        <v>408.39647890104669</v>
      </c>
      <c r="S47" s="8"/>
      <c r="V47" s="8"/>
      <c r="AB47" s="8"/>
      <c r="AE47" s="8"/>
      <c r="AH47" s="8"/>
      <c r="AK47" s="8"/>
      <c r="AP47" s="8"/>
    </row>
    <row r="48" spans="5:42" x14ac:dyDescent="0.25">
      <c r="E48" s="11">
        <v>39</v>
      </c>
      <c r="F48" s="12">
        <f t="shared" si="11"/>
        <v>93.571376516129021</v>
      </c>
      <c r="G48" s="15">
        <f t="shared" si="0"/>
        <v>92.526719999999997</v>
      </c>
      <c r="H48" s="15">
        <f t="shared" si="1"/>
        <v>144.57300000000001</v>
      </c>
      <c r="I48" s="15">
        <f t="shared" si="2"/>
        <v>46.209029998231649</v>
      </c>
      <c r="J48" s="15">
        <f t="shared" si="3"/>
        <v>0.14850461538461537</v>
      </c>
      <c r="K48" s="15">
        <f t="shared" si="4"/>
        <v>0.65533197967773704</v>
      </c>
      <c r="L48" s="15">
        <f t="shared" si="5"/>
        <v>15.731421121251628</v>
      </c>
      <c r="M48" s="15">
        <f t="shared" si="6"/>
        <v>15.020820574523077</v>
      </c>
      <c r="N48" s="15">
        <f t="shared" si="7"/>
        <v>1.8164582872615382</v>
      </c>
      <c r="O48" s="15">
        <f t="shared" si="8"/>
        <v>4.4121996051692314</v>
      </c>
      <c r="P48" s="15">
        <f t="shared" si="9"/>
        <v>414.66486269762856</v>
      </c>
      <c r="S48" s="8"/>
      <c r="V48" s="8"/>
      <c r="AB48" s="8"/>
      <c r="AE48" s="8"/>
      <c r="AH48" s="8"/>
      <c r="AK48" s="8"/>
      <c r="AP48" s="8"/>
    </row>
    <row r="49" spans="5:31" x14ac:dyDescent="0.25">
      <c r="E49" s="11">
        <v>40</v>
      </c>
      <c r="F49" s="12">
        <f t="shared" si="11"/>
        <v>95.970642580645148</v>
      </c>
      <c r="G49" s="15">
        <f t="shared" si="0"/>
        <v>94.899199999999993</v>
      </c>
      <c r="H49" s="15">
        <f t="shared" si="1"/>
        <v>148.28</v>
      </c>
      <c r="I49" s="15">
        <f t="shared" si="2"/>
        <v>45.05380424827586</v>
      </c>
      <c r="J49" s="15">
        <f t="shared" si="3"/>
        <v>0.14479199999999998</v>
      </c>
      <c r="K49" s="15">
        <f t="shared" si="4"/>
        <v>0.63894868018579365</v>
      </c>
      <c r="L49" s="15">
        <f t="shared" si="5"/>
        <v>15.338135593220338</v>
      </c>
      <c r="M49" s="15">
        <f t="shared" si="6"/>
        <v>14.64530006016</v>
      </c>
      <c r="N49" s="15">
        <f t="shared" si="7"/>
        <v>1.77104683008</v>
      </c>
      <c r="O49" s="15">
        <f t="shared" si="8"/>
        <v>4.3018946150400001</v>
      </c>
      <c r="P49" s="15">
        <f t="shared" si="9"/>
        <v>421.04376460760716</v>
      </c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1309-5B8D-4778-B73E-B87ECA5987C8}">
  <dimension ref="A1:AP56"/>
  <sheetViews>
    <sheetView topLeftCell="A4" workbookViewId="0">
      <selection activeCell="F10" sqref="F10:P40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593.12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20110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0.2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2.9656000000000002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1.8979839999999999</v>
      </c>
      <c r="K5" s="14" t="s">
        <v>28</v>
      </c>
      <c r="L5" s="9">
        <f>F2*F3*F5*L2*B1*B7/L3</f>
        <v>1802.1521699310345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4" t="s">
        <v>33</v>
      </c>
      <c r="N6" s="9">
        <f>N2*N3*B2*H3*F5*N4</f>
        <v>5.7916799999999995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613.52542372881351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'a_r=0.5'!B7</f>
        <v>31</v>
      </c>
      <c r="C7" t="s">
        <v>12</v>
      </c>
      <c r="D7" s="7"/>
      <c r="E7" s="10" t="s">
        <v>16</v>
      </c>
      <c r="F7" s="9">
        <f>F2*F3*F4*F5*B1/B7</f>
        <v>2.3992660645161288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540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20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22.775808000000001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2.3992660645161288</v>
      </c>
      <c r="G10" s="15">
        <f t="shared" ref="G10:G49" si="0">E10*$H$5</f>
        <v>1.8979839999999999</v>
      </c>
      <c r="H10" s="15">
        <f t="shared" ref="H10:H49" si="1">E10*$J$4</f>
        <v>2.9656000000000002</v>
      </c>
      <c r="I10" s="15">
        <f t="shared" ref="I10:I49" si="2">$L$5/E10</f>
        <v>1802.1521699310345</v>
      </c>
      <c r="J10" s="15">
        <f t="shared" ref="J10:J49" si="3">$N$6/E10</f>
        <v>5.7916799999999995</v>
      </c>
      <c r="K10" s="15">
        <f t="shared" ref="K10:K49" si="4">$S$14/E10</f>
        <v>25.557947207431745</v>
      </c>
      <c r="L10" s="15">
        <f t="shared" ref="L10:L49" si="5">$Y$6/E10</f>
        <v>613.52542372881351</v>
      </c>
      <c r="M10" s="15">
        <f t="shared" ref="M10:M49" si="6">$AA$9*$AA$10/E10</f>
        <v>585.81200240639998</v>
      </c>
      <c r="N10" s="15">
        <f t="shared" ref="N10:N49" si="7">$AC$6*$AA$9/E10</f>
        <v>70.841873203199995</v>
      </c>
      <c r="O10" s="15">
        <f t="shared" ref="O10:O49" si="8">$AE$6*$AA$9/E10</f>
        <v>172.07578460160002</v>
      </c>
      <c r="P10" s="15">
        <f t="shared" ref="P10:P49" si="9">F10+G10+H10+I10+J10+K10+L10+M10+N10+O10</f>
        <v>3283.0197311429961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36" si="10">E11*$F$7</f>
        <v>4.7985321290322576</v>
      </c>
      <c r="G11" s="15">
        <f t="shared" si="0"/>
        <v>3.7959679999999998</v>
      </c>
      <c r="H11" s="15">
        <f t="shared" si="1"/>
        <v>5.9312000000000005</v>
      </c>
      <c r="I11" s="15">
        <f t="shared" si="2"/>
        <v>901.07608496551723</v>
      </c>
      <c r="J11" s="15">
        <f t="shared" si="3"/>
        <v>2.8958399999999997</v>
      </c>
      <c r="K11" s="15">
        <f t="shared" si="4"/>
        <v>12.778973603715873</v>
      </c>
      <c r="L11" s="15">
        <f t="shared" si="5"/>
        <v>306.76271186440675</v>
      </c>
      <c r="M11" s="15">
        <f t="shared" si="6"/>
        <v>292.90600120319999</v>
      </c>
      <c r="N11" s="15">
        <f t="shared" si="7"/>
        <v>35.420936601599998</v>
      </c>
      <c r="O11" s="15">
        <f t="shared" si="8"/>
        <v>86.03789230080001</v>
      </c>
      <c r="P11" s="15">
        <f t="shared" si="9"/>
        <v>1652.404140668272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7.1977981935483868</v>
      </c>
      <c r="G12" s="15">
        <f t="shared" si="0"/>
        <v>5.6939519999999995</v>
      </c>
      <c r="H12" s="15">
        <f t="shared" si="1"/>
        <v>8.8968000000000007</v>
      </c>
      <c r="I12" s="15">
        <f t="shared" si="2"/>
        <v>600.71738997701152</v>
      </c>
      <c r="J12" s="15">
        <f t="shared" si="3"/>
        <v>1.9305599999999998</v>
      </c>
      <c r="K12" s="15">
        <f t="shared" si="4"/>
        <v>8.5193157358105811</v>
      </c>
      <c r="L12" s="15">
        <f t="shared" si="5"/>
        <v>204.50847457627117</v>
      </c>
      <c r="M12" s="15">
        <f t="shared" si="6"/>
        <v>195.27066746879999</v>
      </c>
      <c r="N12" s="15">
        <f t="shared" si="7"/>
        <v>23.6139577344</v>
      </c>
      <c r="O12" s="15">
        <f t="shared" si="8"/>
        <v>57.358594867200004</v>
      </c>
      <c r="P12" s="15">
        <f t="shared" si="9"/>
        <v>1113.7075105530416</v>
      </c>
      <c r="R12" s="15">
        <f>(S7*F5*(S8/1000))/(S9*S2*S4*S5)</f>
        <v>10.875722215928402</v>
      </c>
      <c r="S12" s="15">
        <f>(T7*F5*(T8/1000))/(T9*S2*S4*S5)</f>
        <v>12.235187492919451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9.5970642580645151</v>
      </c>
      <c r="G13" s="15">
        <f t="shared" si="0"/>
        <v>7.5919359999999996</v>
      </c>
      <c r="H13" s="15">
        <f t="shared" si="1"/>
        <v>11.862400000000001</v>
      </c>
      <c r="I13" s="15">
        <f t="shared" si="2"/>
        <v>450.53804248275861</v>
      </c>
      <c r="J13" s="15">
        <f t="shared" si="3"/>
        <v>1.4479199999999999</v>
      </c>
      <c r="K13" s="15">
        <f t="shared" si="4"/>
        <v>6.3894868018579363</v>
      </c>
      <c r="L13" s="15">
        <f t="shared" si="5"/>
        <v>153.38135593220338</v>
      </c>
      <c r="M13" s="15">
        <f t="shared" si="6"/>
        <v>146.4530006016</v>
      </c>
      <c r="N13" s="15">
        <f t="shared" si="7"/>
        <v>17.710468300799999</v>
      </c>
      <c r="O13" s="15">
        <f t="shared" si="8"/>
        <v>43.018946150400005</v>
      </c>
      <c r="P13" s="15">
        <f t="shared" si="9"/>
        <v>847.99062052768443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11.996330322580643</v>
      </c>
      <c r="G14" s="15">
        <f t="shared" si="0"/>
        <v>9.4899199999999997</v>
      </c>
      <c r="H14" s="15">
        <f t="shared" si="1"/>
        <v>14.828000000000001</v>
      </c>
      <c r="I14" s="15">
        <f t="shared" si="2"/>
        <v>360.43043398620688</v>
      </c>
      <c r="J14" s="15">
        <f t="shared" si="3"/>
        <v>1.1583359999999998</v>
      </c>
      <c r="K14" s="15">
        <f t="shared" si="4"/>
        <v>5.1115894414863492</v>
      </c>
      <c r="L14" s="15">
        <f t="shared" si="5"/>
        <v>122.7050847457627</v>
      </c>
      <c r="M14" s="15">
        <f t="shared" si="6"/>
        <v>117.16240048128</v>
      </c>
      <c r="N14" s="15">
        <f t="shared" si="7"/>
        <v>14.16837464064</v>
      </c>
      <c r="O14" s="15">
        <f t="shared" si="8"/>
        <v>34.415156920320001</v>
      </c>
      <c r="P14" s="15">
        <f t="shared" si="9"/>
        <v>691.46562653827652</v>
      </c>
      <c r="R14" s="5" t="s">
        <v>51</v>
      </c>
      <c r="S14" s="9">
        <f>R12+S12+T12</f>
        <v>25.557947207431745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14.395596387096774</v>
      </c>
      <c r="G15" s="15">
        <f t="shared" si="0"/>
        <v>11.387903999999999</v>
      </c>
      <c r="H15" s="15">
        <f t="shared" si="1"/>
        <v>17.793600000000001</v>
      </c>
      <c r="I15" s="15">
        <f t="shared" si="2"/>
        <v>300.35869498850576</v>
      </c>
      <c r="J15" s="15">
        <f t="shared" si="3"/>
        <v>0.96527999999999992</v>
      </c>
      <c r="K15" s="15">
        <f t="shared" si="4"/>
        <v>4.2596578679052906</v>
      </c>
      <c r="L15" s="15">
        <f t="shared" si="5"/>
        <v>102.25423728813558</v>
      </c>
      <c r="M15" s="15">
        <f t="shared" si="6"/>
        <v>97.635333734399993</v>
      </c>
      <c r="N15" s="15">
        <f t="shared" si="7"/>
        <v>11.8069788672</v>
      </c>
      <c r="O15" s="15">
        <f t="shared" si="8"/>
        <v>28.679297433600002</v>
      </c>
      <c r="P15" s="15">
        <f t="shared" si="9"/>
        <v>589.53658056684344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16.7948624516129</v>
      </c>
      <c r="G16" s="15">
        <f t="shared" si="0"/>
        <v>13.285888</v>
      </c>
      <c r="H16" s="15">
        <f t="shared" si="1"/>
        <v>20.7592</v>
      </c>
      <c r="I16" s="15">
        <f t="shared" si="2"/>
        <v>257.45030999014779</v>
      </c>
      <c r="J16" s="15">
        <f t="shared" si="3"/>
        <v>0.82738285714285709</v>
      </c>
      <c r="K16" s="15">
        <f t="shared" si="4"/>
        <v>3.6511353153473922</v>
      </c>
      <c r="L16" s="15">
        <f t="shared" si="5"/>
        <v>87.646489104116213</v>
      </c>
      <c r="M16" s="15">
        <f t="shared" si="6"/>
        <v>83.687428915200002</v>
      </c>
      <c r="N16" s="15">
        <f t="shared" si="7"/>
        <v>10.120267600457142</v>
      </c>
      <c r="O16" s="15">
        <f t="shared" si="8"/>
        <v>24.582254943085719</v>
      </c>
      <c r="P16" s="15">
        <f t="shared" si="9"/>
        <v>518.80521917710996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19.19412851612903</v>
      </c>
      <c r="G17" s="15">
        <f t="shared" si="0"/>
        <v>15.183871999999999</v>
      </c>
      <c r="H17" s="15">
        <f t="shared" si="1"/>
        <v>23.724800000000002</v>
      </c>
      <c r="I17" s="15">
        <f t="shared" si="2"/>
        <v>225.26902124137931</v>
      </c>
      <c r="J17" s="15">
        <f t="shared" si="3"/>
        <v>0.72395999999999994</v>
      </c>
      <c r="K17" s="15">
        <f t="shared" si="4"/>
        <v>3.1947434009289681</v>
      </c>
      <c r="L17" s="15">
        <f t="shared" si="5"/>
        <v>76.690677966101688</v>
      </c>
      <c r="M17" s="15">
        <f t="shared" si="6"/>
        <v>73.226500300799998</v>
      </c>
      <c r="N17" s="15">
        <f t="shared" si="7"/>
        <v>8.8552341503999994</v>
      </c>
      <c r="O17" s="15">
        <f t="shared" si="8"/>
        <v>21.509473075200003</v>
      </c>
      <c r="P17" s="15">
        <f t="shared" si="9"/>
        <v>467.57241065093899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21.59339458064516</v>
      </c>
      <c r="G18" s="15">
        <f t="shared" si="0"/>
        <v>17.081855999999998</v>
      </c>
      <c r="H18" s="15">
        <f t="shared" si="1"/>
        <v>26.690400000000004</v>
      </c>
      <c r="I18" s="15">
        <f t="shared" si="2"/>
        <v>200.23912999233715</v>
      </c>
      <c r="J18" s="15">
        <f t="shared" si="3"/>
        <v>0.64351999999999998</v>
      </c>
      <c r="K18" s="15">
        <f t="shared" si="4"/>
        <v>2.8397719119368605</v>
      </c>
      <c r="L18" s="15">
        <f t="shared" si="5"/>
        <v>68.169491525423723</v>
      </c>
      <c r="M18" s="15">
        <f t="shared" si="6"/>
        <v>65.090222489599995</v>
      </c>
      <c r="N18" s="15">
        <f t="shared" si="7"/>
        <v>7.8713192447999996</v>
      </c>
      <c r="O18" s="15">
        <f t="shared" si="8"/>
        <v>19.119531622400004</v>
      </c>
      <c r="P18" s="15">
        <f t="shared" si="9"/>
        <v>429.33863736714295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23.992660645161287</v>
      </c>
      <c r="G19" s="15">
        <f t="shared" si="0"/>
        <v>18.979839999999999</v>
      </c>
      <c r="H19" s="15">
        <f t="shared" si="1"/>
        <v>29.656000000000002</v>
      </c>
      <c r="I19" s="15">
        <f t="shared" si="2"/>
        <v>180.21521699310344</v>
      </c>
      <c r="J19" s="15">
        <f t="shared" si="3"/>
        <v>0.57916799999999991</v>
      </c>
      <c r="K19" s="15">
        <f t="shared" si="4"/>
        <v>2.5557947207431746</v>
      </c>
      <c r="L19" s="15">
        <f t="shared" si="5"/>
        <v>61.352542372881352</v>
      </c>
      <c r="M19" s="15">
        <f t="shared" si="6"/>
        <v>58.581200240640001</v>
      </c>
      <c r="N19" s="15">
        <f t="shared" si="7"/>
        <v>7.0841873203199999</v>
      </c>
      <c r="O19" s="15">
        <f t="shared" si="8"/>
        <v>17.207578460160001</v>
      </c>
      <c r="P19" s="15">
        <f t="shared" si="9"/>
        <v>400.20418875300925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26.391926709677417</v>
      </c>
      <c r="G20" s="15">
        <f t="shared" si="0"/>
        <v>20.877824</v>
      </c>
      <c r="H20" s="15">
        <f t="shared" si="1"/>
        <v>32.621600000000001</v>
      </c>
      <c r="I20" s="15">
        <f t="shared" si="2"/>
        <v>163.83201544827585</v>
      </c>
      <c r="J20" s="15">
        <f t="shared" si="3"/>
        <v>0.52651636363636356</v>
      </c>
      <c r="K20" s="15">
        <f t="shared" si="4"/>
        <v>2.3234497461301586</v>
      </c>
      <c r="L20" s="15">
        <f t="shared" si="5"/>
        <v>55.775038520801225</v>
      </c>
      <c r="M20" s="15">
        <f t="shared" si="6"/>
        <v>53.255636582400001</v>
      </c>
      <c r="N20" s="15">
        <f t="shared" si="7"/>
        <v>6.4401702911999994</v>
      </c>
      <c r="O20" s="15">
        <f t="shared" si="8"/>
        <v>15.643253145600001</v>
      </c>
      <c r="P20" s="15">
        <f t="shared" si="9"/>
        <v>377.68743080772106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28.791192774193547</v>
      </c>
      <c r="G21" s="15">
        <f t="shared" si="0"/>
        <v>22.775807999999998</v>
      </c>
      <c r="H21" s="15">
        <f t="shared" si="1"/>
        <v>35.587200000000003</v>
      </c>
      <c r="I21" s="15">
        <f t="shared" si="2"/>
        <v>150.17934749425288</v>
      </c>
      <c r="J21" s="15">
        <f t="shared" si="3"/>
        <v>0.48263999999999996</v>
      </c>
      <c r="K21" s="15">
        <f t="shared" si="4"/>
        <v>2.1298289339526453</v>
      </c>
      <c r="L21" s="15">
        <f t="shared" si="5"/>
        <v>51.127118644067792</v>
      </c>
      <c r="M21" s="15">
        <f t="shared" si="6"/>
        <v>48.817666867199996</v>
      </c>
      <c r="N21" s="15">
        <f t="shared" si="7"/>
        <v>5.9034894335999999</v>
      </c>
      <c r="O21" s="15">
        <f t="shared" si="8"/>
        <v>14.339648716800001</v>
      </c>
      <c r="P21" s="15">
        <f t="shared" si="9"/>
        <v>360.13394086406686</v>
      </c>
      <c r="Q21" s="13" t="s">
        <v>327</v>
      </c>
      <c r="R21" s="19">
        <f>MIN(P10:P40)</f>
        <v>308.5082742633378</v>
      </c>
      <c r="S21" s="4" t="s">
        <v>72</v>
      </c>
      <c r="T21" s="2">
        <f>'a_r=0.5'!T21</f>
        <v>4368.6059999999998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31.190458838709674</v>
      </c>
      <c r="G22" s="15">
        <f t="shared" si="0"/>
        <v>24.673791999999999</v>
      </c>
      <c r="H22" s="15">
        <f t="shared" si="1"/>
        <v>38.552800000000005</v>
      </c>
      <c r="I22" s="15">
        <f t="shared" si="2"/>
        <v>138.62708999469496</v>
      </c>
      <c r="J22" s="15">
        <f t="shared" si="3"/>
        <v>0.44551384615384609</v>
      </c>
      <c r="K22" s="15">
        <f t="shared" si="4"/>
        <v>1.9659959390332111</v>
      </c>
      <c r="L22" s="15">
        <f t="shared" si="5"/>
        <v>47.194263363754885</v>
      </c>
      <c r="M22" s="15">
        <f t="shared" si="6"/>
        <v>45.062461723569228</v>
      </c>
      <c r="N22" s="15">
        <f t="shared" si="7"/>
        <v>5.4493748617846149</v>
      </c>
      <c r="O22" s="15">
        <f t="shared" si="8"/>
        <v>13.236598815507694</v>
      </c>
      <c r="P22" s="15">
        <f t="shared" si="9"/>
        <v>346.39834938320814</v>
      </c>
      <c r="S22" s="4" t="s">
        <v>73</v>
      </c>
      <c r="T22" s="19">
        <f>T21-P24</f>
        <v>4041.2794569603593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33.5897249032258</v>
      </c>
      <c r="G23" s="15">
        <f t="shared" si="0"/>
        <v>26.571776</v>
      </c>
      <c r="H23" s="15">
        <f t="shared" si="1"/>
        <v>41.5184</v>
      </c>
      <c r="I23" s="15">
        <f t="shared" si="2"/>
        <v>128.72515499507389</v>
      </c>
      <c r="J23" s="15">
        <f t="shared" si="3"/>
        <v>0.41369142857142854</v>
      </c>
      <c r="K23" s="15">
        <f t="shared" si="4"/>
        <v>1.8255676576736961</v>
      </c>
      <c r="L23" s="15">
        <f t="shared" si="5"/>
        <v>43.823244552058107</v>
      </c>
      <c r="M23" s="15">
        <f t="shared" si="6"/>
        <v>41.843714457600001</v>
      </c>
      <c r="N23" s="15">
        <f t="shared" si="7"/>
        <v>5.060133800228571</v>
      </c>
      <c r="O23" s="15">
        <f t="shared" si="8"/>
        <v>12.291127471542859</v>
      </c>
      <c r="P23" s="15">
        <f t="shared" si="9"/>
        <v>335.66253526597438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35.988990967741934</v>
      </c>
      <c r="G24" s="15">
        <f t="shared" si="0"/>
        <v>28.469759999999997</v>
      </c>
      <c r="H24" s="15">
        <f t="shared" si="1"/>
        <v>44.484000000000002</v>
      </c>
      <c r="I24" s="15">
        <f t="shared" si="2"/>
        <v>120.14347799540229</v>
      </c>
      <c r="J24" s="15">
        <f t="shared" si="3"/>
        <v>0.38611199999999996</v>
      </c>
      <c r="K24" s="15">
        <f t="shared" si="4"/>
        <v>1.7038631471621164</v>
      </c>
      <c r="L24" s="15">
        <f t="shared" si="5"/>
        <v>40.901694915254232</v>
      </c>
      <c r="M24" s="15">
        <f t="shared" si="6"/>
        <v>39.054133493759998</v>
      </c>
      <c r="N24" s="15">
        <f t="shared" si="7"/>
        <v>4.7227915468799999</v>
      </c>
      <c r="O24" s="15">
        <f t="shared" si="8"/>
        <v>11.471718973440002</v>
      </c>
      <c r="P24" s="15">
        <f t="shared" si="9"/>
        <v>327.32654303964051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38.388257032258061</v>
      </c>
      <c r="G25" s="15">
        <f t="shared" si="0"/>
        <v>30.367743999999998</v>
      </c>
      <c r="H25" s="15">
        <f t="shared" si="1"/>
        <v>47.449600000000004</v>
      </c>
      <c r="I25" s="15">
        <f t="shared" si="2"/>
        <v>112.63451062068965</v>
      </c>
      <c r="J25" s="15">
        <f t="shared" si="3"/>
        <v>0.36197999999999997</v>
      </c>
      <c r="K25" s="15">
        <f t="shared" si="4"/>
        <v>1.5973717004644841</v>
      </c>
      <c r="L25" s="15">
        <f t="shared" si="5"/>
        <v>38.345338983050844</v>
      </c>
      <c r="M25" s="15">
        <f t="shared" si="6"/>
        <v>36.613250150399999</v>
      </c>
      <c r="N25" s="15">
        <f t="shared" si="7"/>
        <v>4.4276170751999997</v>
      </c>
      <c r="O25" s="15">
        <f t="shared" si="8"/>
        <v>10.754736537600001</v>
      </c>
      <c r="P25" s="15">
        <f t="shared" si="9"/>
        <v>320.94040609966305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40.787523096774187</v>
      </c>
      <c r="G26" s="15">
        <f t="shared" si="0"/>
        <v>32.265727999999996</v>
      </c>
      <c r="H26" s="15">
        <f t="shared" si="1"/>
        <v>50.415200000000006</v>
      </c>
      <c r="I26" s="15">
        <f t="shared" si="2"/>
        <v>106.00895117241379</v>
      </c>
      <c r="J26" s="15">
        <f t="shared" si="3"/>
        <v>0.3406870588235294</v>
      </c>
      <c r="K26" s="15">
        <f t="shared" si="4"/>
        <v>1.5034086592606908</v>
      </c>
      <c r="L26" s="15">
        <f t="shared" si="5"/>
        <v>36.089730807577268</v>
      </c>
      <c r="M26" s="15">
        <f t="shared" si="6"/>
        <v>34.459529553317644</v>
      </c>
      <c r="N26" s="15">
        <f t="shared" si="7"/>
        <v>4.1671690119529412</v>
      </c>
      <c r="O26" s="15">
        <f t="shared" si="8"/>
        <v>10.122104976564707</v>
      </c>
      <c r="P26" s="15">
        <f t="shared" si="9"/>
        <v>316.16003233668465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43.186789161290321</v>
      </c>
      <c r="G27" s="15">
        <f t="shared" si="0"/>
        <v>34.163711999999997</v>
      </c>
      <c r="H27" s="15">
        <f t="shared" si="1"/>
        <v>53.380800000000008</v>
      </c>
      <c r="I27" s="15">
        <f t="shared" si="2"/>
        <v>100.11956499616858</v>
      </c>
      <c r="J27" s="15">
        <f t="shared" si="3"/>
        <v>0.32175999999999999</v>
      </c>
      <c r="K27" s="15">
        <f t="shared" si="4"/>
        <v>1.4198859559684303</v>
      </c>
      <c r="L27" s="15">
        <f t="shared" si="5"/>
        <v>34.084745762711862</v>
      </c>
      <c r="M27" s="15">
        <f t="shared" si="6"/>
        <v>32.545111244799998</v>
      </c>
      <c r="N27" s="15">
        <f t="shared" si="7"/>
        <v>3.9356596223999998</v>
      </c>
      <c r="O27" s="15">
        <f t="shared" si="8"/>
        <v>9.5597658112000019</v>
      </c>
      <c r="P27" s="15">
        <f t="shared" si="9"/>
        <v>312.71779455453924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45.586055225806447</v>
      </c>
      <c r="G28" s="15">
        <f t="shared" si="0"/>
        <v>36.061695999999998</v>
      </c>
      <c r="H28" s="15">
        <f t="shared" si="1"/>
        <v>56.346400000000003</v>
      </c>
      <c r="I28" s="15">
        <f t="shared" si="2"/>
        <v>94.850114206896549</v>
      </c>
      <c r="J28" s="15">
        <f t="shared" si="3"/>
        <v>0.30482526315789471</v>
      </c>
      <c r="K28" s="15">
        <f t="shared" si="4"/>
        <v>1.3451551161806181</v>
      </c>
      <c r="L28" s="15">
        <f t="shared" si="5"/>
        <v>32.290811775200709</v>
      </c>
      <c r="M28" s="15">
        <f t="shared" si="6"/>
        <v>30.832210652968421</v>
      </c>
      <c r="N28" s="15">
        <f t="shared" si="7"/>
        <v>3.7285196422736839</v>
      </c>
      <c r="O28" s="15">
        <f t="shared" si="8"/>
        <v>9.0566202421894744</v>
      </c>
      <c r="P28" s="15">
        <f t="shared" si="9"/>
        <v>310.40240812467374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>
        <v>20</v>
      </c>
      <c r="F29" s="12">
        <f t="shared" si="10"/>
        <v>47.985321290322574</v>
      </c>
      <c r="G29" s="15">
        <f t="shared" si="0"/>
        <v>37.959679999999999</v>
      </c>
      <c r="H29" s="15">
        <f t="shared" si="1"/>
        <v>59.312000000000005</v>
      </c>
      <c r="I29" s="15">
        <f t="shared" si="2"/>
        <v>90.10760849655172</v>
      </c>
      <c r="J29" s="15">
        <f t="shared" si="3"/>
        <v>0.28958399999999995</v>
      </c>
      <c r="K29" s="15">
        <f t="shared" si="4"/>
        <v>1.2778973603715873</v>
      </c>
      <c r="L29" s="15">
        <f t="shared" si="5"/>
        <v>30.676271186440676</v>
      </c>
      <c r="M29" s="15">
        <f t="shared" si="6"/>
        <v>29.290600120320001</v>
      </c>
      <c r="N29" s="15">
        <f t="shared" si="7"/>
        <v>3.5420936601599999</v>
      </c>
      <c r="O29" s="15">
        <f t="shared" si="8"/>
        <v>8.6037892300800003</v>
      </c>
      <c r="P29" s="15">
        <f t="shared" si="9"/>
        <v>309.04484534424654</v>
      </c>
      <c r="S29" s="8"/>
      <c r="V29" s="8"/>
      <c r="AB29" s="8"/>
      <c r="AE29" s="8"/>
      <c r="AH29" s="8"/>
      <c r="AK29" s="8"/>
      <c r="AP29" s="8"/>
    </row>
    <row r="30" spans="5:42" x14ac:dyDescent="0.25">
      <c r="E30" s="11">
        <v>21</v>
      </c>
      <c r="F30" s="12">
        <f t="shared" si="10"/>
        <v>50.384587354838708</v>
      </c>
      <c r="G30" s="15">
        <f t="shared" si="0"/>
        <v>39.857664</v>
      </c>
      <c r="H30" s="15">
        <f t="shared" si="1"/>
        <v>62.277600000000007</v>
      </c>
      <c r="I30" s="15">
        <f t="shared" si="2"/>
        <v>85.816769996715919</v>
      </c>
      <c r="J30" s="15">
        <f t="shared" si="3"/>
        <v>0.27579428571428571</v>
      </c>
      <c r="K30" s="15">
        <f t="shared" si="4"/>
        <v>1.2170451051157973</v>
      </c>
      <c r="L30" s="15">
        <f t="shared" si="5"/>
        <v>29.215496368038739</v>
      </c>
      <c r="M30" s="15">
        <f t="shared" si="6"/>
        <v>27.895809638399999</v>
      </c>
      <c r="N30" s="15">
        <f t="shared" si="7"/>
        <v>3.373422533485714</v>
      </c>
      <c r="O30" s="15">
        <f t="shared" si="8"/>
        <v>8.1940849810285723</v>
      </c>
      <c r="P30" s="15">
        <f t="shared" si="9"/>
        <v>308.5082742633378</v>
      </c>
      <c r="S30" s="8"/>
      <c r="V30" s="8"/>
      <c r="AB30" s="8"/>
      <c r="AE30" s="8"/>
      <c r="AH30" s="8"/>
      <c r="AK30" s="8"/>
      <c r="AP30" s="8"/>
    </row>
    <row r="31" spans="5:42" x14ac:dyDescent="0.25">
      <c r="E31" s="11">
        <v>22</v>
      </c>
      <c r="F31" s="12">
        <f t="shared" si="10"/>
        <v>52.783853419354834</v>
      </c>
      <c r="G31" s="15">
        <f t="shared" si="0"/>
        <v>41.755648000000001</v>
      </c>
      <c r="H31" s="15">
        <f t="shared" si="1"/>
        <v>65.243200000000002</v>
      </c>
      <c r="I31" s="15">
        <f t="shared" si="2"/>
        <v>81.916007724137927</v>
      </c>
      <c r="J31" s="15">
        <f t="shared" si="3"/>
        <v>0.26325818181818178</v>
      </c>
      <c r="K31" s="15">
        <f t="shared" si="4"/>
        <v>1.1617248730650793</v>
      </c>
      <c r="L31" s="15">
        <f t="shared" si="5"/>
        <v>27.887519260400612</v>
      </c>
      <c r="M31" s="15">
        <f t="shared" si="6"/>
        <v>26.627818291200001</v>
      </c>
      <c r="N31" s="15">
        <f t="shared" si="7"/>
        <v>3.2200851455999997</v>
      </c>
      <c r="O31" s="15">
        <f t="shared" si="8"/>
        <v>7.8216265728000005</v>
      </c>
      <c r="P31" s="15">
        <f t="shared" si="9"/>
        <v>308.68074146837671</v>
      </c>
      <c r="S31" s="8"/>
      <c r="V31" s="8"/>
      <c r="AB31" s="8"/>
      <c r="AE31" s="8"/>
      <c r="AH31" s="8"/>
      <c r="AK31" s="8"/>
      <c r="AP31" s="8"/>
    </row>
    <row r="32" spans="5:42" x14ac:dyDescent="0.25">
      <c r="E32" s="11">
        <v>23</v>
      </c>
      <c r="F32" s="12">
        <f t="shared" si="10"/>
        <v>55.183119483870961</v>
      </c>
      <c r="G32" s="15">
        <f t="shared" si="0"/>
        <v>43.653631999999995</v>
      </c>
      <c r="H32" s="15">
        <f t="shared" si="1"/>
        <v>68.208800000000011</v>
      </c>
      <c r="I32" s="15">
        <f t="shared" si="2"/>
        <v>78.354442170914538</v>
      </c>
      <c r="J32" s="15">
        <f t="shared" si="3"/>
        <v>0.25181217391304345</v>
      </c>
      <c r="K32" s="15">
        <f t="shared" si="4"/>
        <v>1.1112150959752933</v>
      </c>
      <c r="L32" s="15">
        <f t="shared" si="5"/>
        <v>26.67501842299189</v>
      </c>
      <c r="M32" s="15">
        <f t="shared" si="6"/>
        <v>25.470087061147826</v>
      </c>
      <c r="N32" s="15">
        <f t="shared" si="7"/>
        <v>3.0800814436173911</v>
      </c>
      <c r="O32" s="15">
        <f t="shared" si="8"/>
        <v>7.4815558522434795</v>
      </c>
      <c r="P32" s="15">
        <f t="shared" si="9"/>
        <v>309.46976370467445</v>
      </c>
      <c r="S32" s="8"/>
      <c r="V32" s="8"/>
      <c r="AB32" s="8"/>
      <c r="AE32" s="8"/>
      <c r="AH32" s="8"/>
      <c r="AK32" s="8"/>
      <c r="AP32" s="8"/>
    </row>
    <row r="33" spans="5:42" x14ac:dyDescent="0.25">
      <c r="E33" s="11">
        <v>24</v>
      </c>
      <c r="F33" s="12">
        <f t="shared" si="10"/>
        <v>57.582385548387094</v>
      </c>
      <c r="G33" s="15">
        <f t="shared" si="0"/>
        <v>45.551615999999996</v>
      </c>
      <c r="H33" s="15">
        <f t="shared" si="1"/>
        <v>71.174400000000006</v>
      </c>
      <c r="I33" s="15">
        <f t="shared" si="2"/>
        <v>75.08967374712644</v>
      </c>
      <c r="J33" s="15">
        <f t="shared" si="3"/>
        <v>0.24131999999999998</v>
      </c>
      <c r="K33" s="15">
        <f t="shared" si="4"/>
        <v>1.0649144669763226</v>
      </c>
      <c r="L33" s="15">
        <f t="shared" si="5"/>
        <v>25.563559322033896</v>
      </c>
      <c r="M33" s="15">
        <f t="shared" si="6"/>
        <v>24.408833433599998</v>
      </c>
      <c r="N33" s="15">
        <f t="shared" si="7"/>
        <v>2.9517447167999999</v>
      </c>
      <c r="O33" s="15">
        <f t="shared" si="8"/>
        <v>7.1698243584000005</v>
      </c>
      <c r="P33" s="15">
        <f t="shared" si="9"/>
        <v>310.79827159332376</v>
      </c>
      <c r="S33" s="8"/>
      <c r="V33" s="8"/>
      <c r="AB33" s="8"/>
      <c r="AE33" s="8"/>
      <c r="AH33" s="8"/>
      <c r="AK33" s="8"/>
      <c r="AP33" s="8"/>
    </row>
    <row r="34" spans="5:42" x14ac:dyDescent="0.25">
      <c r="E34" s="11">
        <v>25</v>
      </c>
      <c r="F34" s="12">
        <f t="shared" si="10"/>
        <v>59.981651612903221</v>
      </c>
      <c r="G34" s="15">
        <f t="shared" si="0"/>
        <v>47.449599999999997</v>
      </c>
      <c r="H34" s="15">
        <f t="shared" si="1"/>
        <v>74.14</v>
      </c>
      <c r="I34" s="15">
        <f t="shared" si="2"/>
        <v>72.086086797241379</v>
      </c>
      <c r="J34" s="15">
        <f t="shared" si="3"/>
        <v>0.23166719999999999</v>
      </c>
      <c r="K34" s="15">
        <f t="shared" si="4"/>
        <v>1.0223178882972699</v>
      </c>
      <c r="L34" s="15">
        <f t="shared" si="5"/>
        <v>24.541016949152539</v>
      </c>
      <c r="M34" s="15">
        <f t="shared" si="6"/>
        <v>23.432480096256</v>
      </c>
      <c r="N34" s="15">
        <f t="shared" si="7"/>
        <v>2.8336749281279996</v>
      </c>
      <c r="O34" s="15">
        <f t="shared" si="8"/>
        <v>6.8830313840640009</v>
      </c>
      <c r="P34" s="15">
        <f t="shared" si="9"/>
        <v>312.60152685604243</v>
      </c>
      <c r="S34" s="8"/>
      <c r="V34" s="8"/>
      <c r="AB34" s="8"/>
      <c r="AE34" s="8"/>
      <c r="AH34" s="8"/>
      <c r="AK34" s="8"/>
      <c r="AP34" s="8"/>
    </row>
    <row r="35" spans="5:42" x14ac:dyDescent="0.25">
      <c r="E35" s="11">
        <v>26</v>
      </c>
      <c r="F35" s="12">
        <f t="shared" si="10"/>
        <v>62.380917677419347</v>
      </c>
      <c r="G35" s="15">
        <f t="shared" si="0"/>
        <v>49.347583999999998</v>
      </c>
      <c r="H35" s="15">
        <f t="shared" si="1"/>
        <v>77.10560000000001</v>
      </c>
      <c r="I35" s="15">
        <f t="shared" si="2"/>
        <v>69.313544997347478</v>
      </c>
      <c r="J35" s="15">
        <f t="shared" si="3"/>
        <v>0.22275692307692305</v>
      </c>
      <c r="K35" s="15">
        <f t="shared" si="4"/>
        <v>0.98299796951660556</v>
      </c>
      <c r="L35" s="15">
        <f t="shared" si="5"/>
        <v>23.597131681877443</v>
      </c>
      <c r="M35" s="15">
        <f t="shared" si="6"/>
        <v>22.531230861784614</v>
      </c>
      <c r="N35" s="15">
        <f t="shared" si="7"/>
        <v>2.7246874308923075</v>
      </c>
      <c r="O35" s="15">
        <f t="shared" si="8"/>
        <v>6.6182994077538471</v>
      </c>
      <c r="P35" s="15">
        <f t="shared" si="9"/>
        <v>314.82475094966856</v>
      </c>
      <c r="S35" s="8"/>
      <c r="V35" s="8"/>
      <c r="AB35" s="8"/>
      <c r="AE35" s="8"/>
      <c r="AH35" s="8"/>
      <c r="AK35" s="8"/>
      <c r="AP35" s="8"/>
    </row>
    <row r="36" spans="5:42" x14ac:dyDescent="0.25">
      <c r="E36" s="11">
        <v>27</v>
      </c>
      <c r="F36" s="12">
        <f t="shared" si="10"/>
        <v>64.780183741935474</v>
      </c>
      <c r="G36" s="15">
        <f t="shared" si="0"/>
        <v>51.245567999999999</v>
      </c>
      <c r="H36" s="15">
        <f t="shared" si="1"/>
        <v>80.071200000000005</v>
      </c>
      <c r="I36" s="15">
        <f t="shared" si="2"/>
        <v>66.74637666411239</v>
      </c>
      <c r="J36" s="15">
        <f t="shared" si="3"/>
        <v>0.21450666666666665</v>
      </c>
      <c r="K36" s="15">
        <f t="shared" si="4"/>
        <v>0.94659063731228688</v>
      </c>
      <c r="L36" s="15">
        <f t="shared" si="5"/>
        <v>22.723163841807906</v>
      </c>
      <c r="M36" s="15">
        <f t="shared" si="6"/>
        <v>21.696740829866666</v>
      </c>
      <c r="N36" s="15">
        <f t="shared" si="7"/>
        <v>2.6237730816</v>
      </c>
      <c r="O36" s="15">
        <f t="shared" si="8"/>
        <v>6.373177207466667</v>
      </c>
      <c r="P36" s="15">
        <f t="shared" si="9"/>
        <v>317.42128067076806</v>
      </c>
      <c r="S36" s="8"/>
      <c r="V36" s="8"/>
      <c r="AB36" s="8"/>
      <c r="AE36" s="8"/>
      <c r="AH36" s="8"/>
      <c r="AK36" s="8"/>
      <c r="AP36" s="8"/>
    </row>
    <row r="37" spans="5:42" x14ac:dyDescent="0.25">
      <c r="E37" s="11">
        <v>28</v>
      </c>
      <c r="F37" s="12">
        <f>E37*$F$7</f>
        <v>67.179449806451601</v>
      </c>
      <c r="G37" s="15">
        <f t="shared" si="0"/>
        <v>53.143552</v>
      </c>
      <c r="H37" s="15">
        <f t="shared" si="1"/>
        <v>83.036799999999999</v>
      </c>
      <c r="I37" s="15">
        <f t="shared" si="2"/>
        <v>64.362577497536947</v>
      </c>
      <c r="J37" s="15">
        <f t="shared" si="3"/>
        <v>0.20684571428571427</v>
      </c>
      <c r="K37" s="15">
        <f t="shared" si="4"/>
        <v>0.91278382883684805</v>
      </c>
      <c r="L37" s="15">
        <f t="shared" si="5"/>
        <v>21.911622276029053</v>
      </c>
      <c r="M37" s="15">
        <f t="shared" si="6"/>
        <v>20.9218572288</v>
      </c>
      <c r="N37" s="15">
        <f t="shared" si="7"/>
        <v>2.5300669001142855</v>
      </c>
      <c r="O37" s="15">
        <f t="shared" si="8"/>
        <v>6.1455637357714297</v>
      </c>
      <c r="P37" s="15">
        <f t="shared" si="9"/>
        <v>320.35111898782577</v>
      </c>
      <c r="S37" s="8"/>
      <c r="V37" s="8"/>
      <c r="AB37" s="8"/>
      <c r="AE37" s="8"/>
      <c r="AH37" s="8"/>
      <c r="AK37" s="8"/>
      <c r="AP37" s="8"/>
    </row>
    <row r="38" spans="5:42" x14ac:dyDescent="0.25">
      <c r="E38" s="11">
        <v>29</v>
      </c>
      <c r="F38" s="12">
        <f t="shared" ref="F38:F49" si="11">E38*$F$7</f>
        <v>69.578715870967741</v>
      </c>
      <c r="G38" s="15">
        <f t="shared" si="0"/>
        <v>55.041535999999994</v>
      </c>
      <c r="H38" s="15">
        <f t="shared" si="1"/>
        <v>86.002400000000009</v>
      </c>
      <c r="I38" s="15">
        <f t="shared" si="2"/>
        <v>62.143178273483947</v>
      </c>
      <c r="J38" s="15">
        <f t="shared" si="3"/>
        <v>0.19971310344827584</v>
      </c>
      <c r="K38" s="15">
        <f t="shared" si="4"/>
        <v>0.88130852439419816</v>
      </c>
      <c r="L38" s="15">
        <f t="shared" si="5"/>
        <v>21.156049094097018</v>
      </c>
      <c r="M38" s="15">
        <f t="shared" si="6"/>
        <v>20.200413876082759</v>
      </c>
      <c r="N38" s="15">
        <f t="shared" si="7"/>
        <v>2.442823213903448</v>
      </c>
      <c r="O38" s="15">
        <f t="shared" si="8"/>
        <v>5.9336477448827596</v>
      </c>
      <c r="P38" s="15">
        <f t="shared" si="9"/>
        <v>323.57978570126011</v>
      </c>
      <c r="S38" s="8"/>
      <c r="V38" s="8"/>
      <c r="AB38" s="8"/>
      <c r="AE38" s="8"/>
      <c r="AH38" s="8"/>
      <c r="AK38" s="8"/>
      <c r="AP38" s="8"/>
    </row>
    <row r="39" spans="5:42" x14ac:dyDescent="0.25">
      <c r="E39" s="11">
        <v>30</v>
      </c>
      <c r="F39" s="12">
        <f t="shared" si="11"/>
        <v>71.977981935483868</v>
      </c>
      <c r="G39" s="15">
        <f t="shared" si="0"/>
        <v>56.939519999999995</v>
      </c>
      <c r="H39" s="15">
        <f t="shared" si="1"/>
        <v>88.968000000000004</v>
      </c>
      <c r="I39" s="15">
        <f t="shared" si="2"/>
        <v>60.071738997701146</v>
      </c>
      <c r="J39" s="15">
        <f t="shared" si="3"/>
        <v>0.19305599999999998</v>
      </c>
      <c r="K39" s="15">
        <f t="shared" si="4"/>
        <v>0.8519315735810582</v>
      </c>
      <c r="L39" s="15">
        <f t="shared" si="5"/>
        <v>20.450847457627116</v>
      </c>
      <c r="M39" s="15">
        <f t="shared" si="6"/>
        <v>19.527066746879999</v>
      </c>
      <c r="N39" s="15">
        <f t="shared" si="7"/>
        <v>2.36139577344</v>
      </c>
      <c r="O39" s="15">
        <f t="shared" si="8"/>
        <v>5.7358594867200008</v>
      </c>
      <c r="P39" s="15">
        <f t="shared" si="9"/>
        <v>327.07739797143324</v>
      </c>
      <c r="S39" s="8"/>
      <c r="V39" s="8"/>
      <c r="AB39" s="8"/>
      <c r="AE39" s="8"/>
      <c r="AH39" s="8"/>
      <c r="AK39" s="8"/>
      <c r="AP39" s="8"/>
    </row>
    <row r="40" spans="5:42" x14ac:dyDescent="0.25">
      <c r="E40" s="11">
        <v>31</v>
      </c>
      <c r="F40" s="12">
        <f t="shared" si="11"/>
        <v>74.377247999999994</v>
      </c>
      <c r="G40" s="15">
        <f t="shared" si="0"/>
        <v>58.837503999999996</v>
      </c>
      <c r="H40" s="15">
        <f t="shared" si="1"/>
        <v>91.933600000000013</v>
      </c>
      <c r="I40" s="15">
        <f t="shared" si="2"/>
        <v>58.13394096551724</v>
      </c>
      <c r="J40" s="15">
        <f t="shared" si="3"/>
        <v>0.18682838709677418</v>
      </c>
      <c r="K40" s="15">
        <f t="shared" si="4"/>
        <v>0.82444990991715306</v>
      </c>
      <c r="L40" s="15">
        <f t="shared" si="5"/>
        <v>19.791142700929466</v>
      </c>
      <c r="M40" s="15">
        <f t="shared" si="6"/>
        <v>18.897161367948385</v>
      </c>
      <c r="N40" s="15">
        <f t="shared" si="7"/>
        <v>2.2852217162322579</v>
      </c>
      <c r="O40" s="15">
        <f t="shared" si="8"/>
        <v>5.5508317613419358</v>
      </c>
      <c r="P40" s="15">
        <f t="shared" si="9"/>
        <v>330.81792880898331</v>
      </c>
      <c r="S40" s="8"/>
      <c r="V40" s="8"/>
      <c r="AB40" s="8"/>
      <c r="AE40" s="8"/>
      <c r="AH40" s="8"/>
      <c r="AK40" s="8"/>
      <c r="AP40" s="8"/>
    </row>
    <row r="41" spans="5:42" x14ac:dyDescent="0.25">
      <c r="E41" s="11">
        <v>32</v>
      </c>
      <c r="F41" s="12">
        <f t="shared" si="11"/>
        <v>76.776514064516121</v>
      </c>
      <c r="G41" s="15">
        <f t="shared" si="0"/>
        <v>60.735487999999997</v>
      </c>
      <c r="H41" s="15">
        <f t="shared" si="1"/>
        <v>94.899200000000008</v>
      </c>
      <c r="I41" s="15">
        <f t="shared" si="2"/>
        <v>56.317255310344827</v>
      </c>
      <c r="J41" s="15">
        <f t="shared" si="3"/>
        <v>0.18098999999999998</v>
      </c>
      <c r="K41" s="15">
        <f t="shared" si="4"/>
        <v>0.79868585023224203</v>
      </c>
      <c r="L41" s="15">
        <f t="shared" si="5"/>
        <v>19.172669491525422</v>
      </c>
      <c r="M41" s="15">
        <f t="shared" si="6"/>
        <v>18.306625075199999</v>
      </c>
      <c r="N41" s="15">
        <f t="shared" si="7"/>
        <v>2.2138085375999998</v>
      </c>
      <c r="O41" s="15">
        <f t="shared" si="8"/>
        <v>5.3773682688000006</v>
      </c>
      <c r="P41" s="15">
        <f t="shared" si="9"/>
        <v>334.77860459821864</v>
      </c>
      <c r="S41" s="8"/>
      <c r="V41" s="8"/>
      <c r="AB41" s="8"/>
      <c r="AE41" s="8"/>
      <c r="AH41" s="8"/>
      <c r="AK41" s="8"/>
      <c r="AP41" s="8"/>
    </row>
    <row r="42" spans="5:42" x14ac:dyDescent="0.25">
      <c r="E42" s="11">
        <v>33</v>
      </c>
      <c r="F42" s="12">
        <f t="shared" si="11"/>
        <v>79.175780129032248</v>
      </c>
      <c r="G42" s="15">
        <f t="shared" si="0"/>
        <v>62.633471999999998</v>
      </c>
      <c r="H42" s="15">
        <f t="shared" si="1"/>
        <v>97.864800000000002</v>
      </c>
      <c r="I42" s="15">
        <f t="shared" si="2"/>
        <v>54.610671816091951</v>
      </c>
      <c r="J42" s="15">
        <f t="shared" si="3"/>
        <v>0.17550545454545452</v>
      </c>
      <c r="K42" s="15">
        <f t="shared" si="4"/>
        <v>0.77448324871005292</v>
      </c>
      <c r="L42" s="15">
        <f t="shared" si="5"/>
        <v>18.591679506933744</v>
      </c>
      <c r="M42" s="15">
        <f t="shared" si="6"/>
        <v>17.751878860799998</v>
      </c>
      <c r="N42" s="15">
        <f t="shared" si="7"/>
        <v>2.1467234303999998</v>
      </c>
      <c r="O42" s="15">
        <f t="shared" si="8"/>
        <v>5.2144177152000006</v>
      </c>
      <c r="P42" s="15">
        <f t="shared" si="9"/>
        <v>338.93941216171345</v>
      </c>
      <c r="S42" s="8"/>
      <c r="V42" s="8"/>
      <c r="AB42" s="8"/>
      <c r="AE42" s="8"/>
      <c r="AH42" s="8"/>
      <c r="AK42" s="8"/>
      <c r="AP42" s="8"/>
    </row>
    <row r="43" spans="5:42" x14ac:dyDescent="0.25">
      <c r="E43" s="11">
        <v>34</v>
      </c>
      <c r="F43" s="12">
        <f t="shared" si="11"/>
        <v>81.575046193548374</v>
      </c>
      <c r="G43" s="15">
        <f t="shared" si="0"/>
        <v>64.531455999999991</v>
      </c>
      <c r="H43" s="15">
        <f t="shared" si="1"/>
        <v>100.83040000000001</v>
      </c>
      <c r="I43" s="15">
        <f t="shared" si="2"/>
        <v>53.004475586206894</v>
      </c>
      <c r="J43" s="15">
        <f t="shared" si="3"/>
        <v>0.1703435294117647</v>
      </c>
      <c r="K43" s="15">
        <f t="shared" si="4"/>
        <v>0.75170432963034539</v>
      </c>
      <c r="L43" s="15">
        <f t="shared" si="5"/>
        <v>18.044865403788634</v>
      </c>
      <c r="M43" s="15">
        <f t="shared" si="6"/>
        <v>17.229764776658822</v>
      </c>
      <c r="N43" s="15">
        <f t="shared" si="7"/>
        <v>2.0835845059764706</v>
      </c>
      <c r="O43" s="15">
        <f t="shared" si="8"/>
        <v>5.0610524882823533</v>
      </c>
      <c r="P43" s="15">
        <f t="shared" si="9"/>
        <v>343.28269281350373</v>
      </c>
      <c r="S43" s="8"/>
      <c r="V43" s="8"/>
      <c r="AB43" s="8"/>
      <c r="AE43" s="8"/>
      <c r="AH43" s="8"/>
      <c r="AK43" s="8"/>
      <c r="AP43" s="8"/>
    </row>
    <row r="44" spans="5:42" x14ac:dyDescent="0.25">
      <c r="E44" s="11">
        <v>35</v>
      </c>
      <c r="F44" s="12">
        <f t="shared" si="11"/>
        <v>83.974312258064501</v>
      </c>
      <c r="G44" s="15">
        <f t="shared" si="0"/>
        <v>66.42944</v>
      </c>
      <c r="H44" s="15">
        <f t="shared" si="1"/>
        <v>103.79600000000001</v>
      </c>
      <c r="I44" s="15">
        <f t="shared" si="2"/>
        <v>51.490061998029553</v>
      </c>
      <c r="J44" s="15">
        <f t="shared" si="3"/>
        <v>0.16547657142857142</v>
      </c>
      <c r="K44" s="15">
        <f t="shared" si="4"/>
        <v>0.73022706306947838</v>
      </c>
      <c r="L44" s="15">
        <f t="shared" si="5"/>
        <v>17.529297820823242</v>
      </c>
      <c r="M44" s="15">
        <f t="shared" si="6"/>
        <v>16.73748578304</v>
      </c>
      <c r="N44" s="15">
        <f t="shared" si="7"/>
        <v>2.0240535200914285</v>
      </c>
      <c r="O44" s="15">
        <f t="shared" si="8"/>
        <v>4.916450988617143</v>
      </c>
      <c r="P44" s="15">
        <f t="shared" si="9"/>
        <v>347.79280600316395</v>
      </c>
      <c r="S44" s="8"/>
      <c r="V44" s="8"/>
      <c r="AB44" s="8"/>
      <c r="AE44" s="8"/>
      <c r="AH44" s="8"/>
      <c r="AK44" s="8"/>
      <c r="AP44" s="8"/>
    </row>
    <row r="45" spans="5:42" x14ac:dyDescent="0.25">
      <c r="E45" s="11">
        <v>36</v>
      </c>
      <c r="F45" s="12">
        <f t="shared" si="11"/>
        <v>86.373578322580641</v>
      </c>
      <c r="G45" s="15">
        <f t="shared" si="0"/>
        <v>68.327423999999993</v>
      </c>
      <c r="H45" s="15">
        <f t="shared" si="1"/>
        <v>106.76160000000002</v>
      </c>
      <c r="I45" s="15">
        <f t="shared" si="2"/>
        <v>50.059782498084289</v>
      </c>
      <c r="J45" s="15">
        <f t="shared" si="3"/>
        <v>0.16088</v>
      </c>
      <c r="K45" s="15">
        <f t="shared" si="4"/>
        <v>0.70994297798421513</v>
      </c>
      <c r="L45" s="15">
        <f t="shared" si="5"/>
        <v>17.042372881355931</v>
      </c>
      <c r="M45" s="15">
        <f t="shared" si="6"/>
        <v>16.272555622399999</v>
      </c>
      <c r="N45" s="15">
        <f t="shared" si="7"/>
        <v>1.9678298111999999</v>
      </c>
      <c r="O45" s="15">
        <f t="shared" si="8"/>
        <v>4.779882905600001</v>
      </c>
      <c r="P45" s="15">
        <f t="shared" si="9"/>
        <v>352.45584901920512</v>
      </c>
      <c r="S45" s="8"/>
      <c r="V45" s="8"/>
      <c r="AB45" s="8"/>
      <c r="AE45" s="8"/>
      <c r="AH45" s="8"/>
      <c r="AK45" s="8"/>
      <c r="AP45" s="8"/>
    </row>
    <row r="46" spans="5:42" x14ac:dyDescent="0.25">
      <c r="E46" s="11">
        <v>37</v>
      </c>
      <c r="F46" s="12">
        <f t="shared" si="11"/>
        <v>88.772844387096768</v>
      </c>
      <c r="G46" s="15">
        <f t="shared" si="0"/>
        <v>70.225408000000002</v>
      </c>
      <c r="H46" s="15">
        <f t="shared" si="1"/>
        <v>109.72720000000001</v>
      </c>
      <c r="I46" s="15">
        <f t="shared" si="2"/>
        <v>48.706815403541469</v>
      </c>
      <c r="J46" s="15">
        <f t="shared" si="3"/>
        <v>0.15653189189189187</v>
      </c>
      <c r="K46" s="15">
        <f t="shared" si="4"/>
        <v>0.69075532993058775</v>
      </c>
      <c r="L46" s="15">
        <f t="shared" si="5"/>
        <v>16.581768208886853</v>
      </c>
      <c r="M46" s="15">
        <f t="shared" si="6"/>
        <v>15.832756821794595</v>
      </c>
      <c r="N46" s="15">
        <f t="shared" si="7"/>
        <v>1.914645221708108</v>
      </c>
      <c r="O46" s="15">
        <f t="shared" si="8"/>
        <v>4.6506968811243246</v>
      </c>
      <c r="P46" s="15">
        <f t="shared" si="9"/>
        <v>357.25942214597455</v>
      </c>
      <c r="S46" s="8"/>
      <c r="V46" s="8"/>
      <c r="AB46" s="8"/>
      <c r="AE46" s="8"/>
      <c r="AH46" s="8"/>
      <c r="AK46" s="8"/>
      <c r="AP46" s="8"/>
    </row>
    <row r="47" spans="5:42" x14ac:dyDescent="0.25">
      <c r="E47" s="11">
        <v>38</v>
      </c>
      <c r="F47" s="12">
        <f t="shared" si="11"/>
        <v>91.172110451612895</v>
      </c>
      <c r="G47" s="15">
        <f t="shared" si="0"/>
        <v>72.123391999999996</v>
      </c>
      <c r="H47" s="15">
        <f t="shared" si="1"/>
        <v>112.69280000000001</v>
      </c>
      <c r="I47" s="15">
        <f t="shared" si="2"/>
        <v>47.425057103448275</v>
      </c>
      <c r="J47" s="15">
        <f t="shared" si="3"/>
        <v>0.15241263157894736</v>
      </c>
      <c r="K47" s="15">
        <f t="shared" si="4"/>
        <v>0.67257755809030906</v>
      </c>
      <c r="L47" s="15">
        <f t="shared" si="5"/>
        <v>16.145405887600354</v>
      </c>
      <c r="M47" s="15">
        <f t="shared" si="6"/>
        <v>15.41610532648421</v>
      </c>
      <c r="N47" s="15">
        <f t="shared" si="7"/>
        <v>1.864259821136842</v>
      </c>
      <c r="O47" s="15">
        <f t="shared" si="8"/>
        <v>4.5283101210947372</v>
      </c>
      <c r="P47" s="15">
        <f t="shared" si="9"/>
        <v>362.19243090104663</v>
      </c>
      <c r="S47" s="8"/>
      <c r="V47" s="8"/>
      <c r="AB47" s="8"/>
      <c r="AE47" s="8"/>
      <c r="AH47" s="8"/>
      <c r="AK47" s="8"/>
      <c r="AP47" s="8"/>
    </row>
    <row r="48" spans="5:42" x14ac:dyDescent="0.25">
      <c r="E48" s="11">
        <v>39</v>
      </c>
      <c r="F48" s="12">
        <f t="shared" si="11"/>
        <v>93.571376516129021</v>
      </c>
      <c r="G48" s="15">
        <f t="shared" si="0"/>
        <v>74.021375999999989</v>
      </c>
      <c r="H48" s="15">
        <f t="shared" si="1"/>
        <v>115.65840000000001</v>
      </c>
      <c r="I48" s="15">
        <f t="shared" si="2"/>
        <v>46.209029998231649</v>
      </c>
      <c r="J48" s="15">
        <f t="shared" si="3"/>
        <v>0.14850461538461537</v>
      </c>
      <c r="K48" s="15">
        <f t="shared" si="4"/>
        <v>0.65533197967773704</v>
      </c>
      <c r="L48" s="15">
        <f t="shared" si="5"/>
        <v>15.731421121251628</v>
      </c>
      <c r="M48" s="15">
        <f t="shared" si="6"/>
        <v>15.020820574523077</v>
      </c>
      <c r="N48" s="15">
        <f t="shared" si="7"/>
        <v>1.8164582872615382</v>
      </c>
      <c r="O48" s="15">
        <f t="shared" si="8"/>
        <v>4.4121996051692314</v>
      </c>
      <c r="P48" s="15">
        <f t="shared" si="9"/>
        <v>367.24491869762852</v>
      </c>
      <c r="S48" s="8"/>
      <c r="V48" s="8"/>
      <c r="AB48" s="8"/>
      <c r="AE48" s="8"/>
      <c r="AH48" s="8"/>
      <c r="AK48" s="8"/>
      <c r="AP48" s="8"/>
    </row>
    <row r="49" spans="5:31" x14ac:dyDescent="0.25">
      <c r="E49" s="11">
        <v>40</v>
      </c>
      <c r="F49" s="12">
        <f t="shared" si="11"/>
        <v>95.970642580645148</v>
      </c>
      <c r="G49" s="15">
        <f t="shared" si="0"/>
        <v>75.919359999999998</v>
      </c>
      <c r="H49" s="15">
        <f t="shared" si="1"/>
        <v>118.62400000000001</v>
      </c>
      <c r="I49" s="15">
        <f t="shared" si="2"/>
        <v>45.05380424827586</v>
      </c>
      <c r="J49" s="15">
        <f t="shared" si="3"/>
        <v>0.14479199999999998</v>
      </c>
      <c r="K49" s="15">
        <f t="shared" si="4"/>
        <v>0.63894868018579365</v>
      </c>
      <c r="L49" s="15">
        <f t="shared" si="5"/>
        <v>15.338135593220338</v>
      </c>
      <c r="M49" s="15">
        <f t="shared" si="6"/>
        <v>14.64530006016</v>
      </c>
      <c r="N49" s="15">
        <f t="shared" si="7"/>
        <v>1.77104683008</v>
      </c>
      <c r="O49" s="15">
        <f t="shared" si="8"/>
        <v>4.3018946150400001</v>
      </c>
      <c r="P49" s="15">
        <f t="shared" si="9"/>
        <v>372.40792460760724</v>
      </c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5B39-E2B3-4CC2-866F-4C8D62296BDB}">
  <dimension ref="A1:AP56"/>
  <sheetViews>
    <sheetView topLeftCell="A7" workbookViewId="0">
      <selection activeCell="F10" sqref="F10:P40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593.12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20110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0.66700000000000004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9.8902760000000001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6.3297766400000013</v>
      </c>
      <c r="K5" s="14" t="s">
        <v>28</v>
      </c>
      <c r="L5" s="9">
        <f>F2*F3*F5*L2*B1*B7/L3</f>
        <v>1802.1521699310345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4" t="s">
        <v>33</v>
      </c>
      <c r="N6" s="9">
        <f>N2*N3*B2*H3*F5*N4</f>
        <v>5.7916799999999995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613.52542372881351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'a_r=0.5'!B7</f>
        <v>31</v>
      </c>
      <c r="C7" t="s">
        <v>12</v>
      </c>
      <c r="D7" s="7"/>
      <c r="E7" s="10" t="s">
        <v>16</v>
      </c>
      <c r="F7" s="9">
        <f>F2*F3*F4*F5*B1/B7</f>
        <v>2.3992660645161288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540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20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22.775808000000001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2.3992660645161288</v>
      </c>
      <c r="G10" s="15">
        <f t="shared" ref="G10:G49" si="0">E10*$H$5</f>
        <v>6.3297766400000013</v>
      </c>
      <c r="H10" s="15">
        <f t="shared" ref="H10:H49" si="1">E10*$J$4</f>
        <v>9.8902760000000001</v>
      </c>
      <c r="I10" s="15">
        <f t="shared" ref="I10:I49" si="2">$L$5/E10</f>
        <v>1802.1521699310345</v>
      </c>
      <c r="J10" s="15">
        <f t="shared" ref="J10:J49" si="3">$N$6/E10</f>
        <v>5.7916799999999995</v>
      </c>
      <c r="K10" s="15">
        <f t="shared" ref="K10:K49" si="4">$S$14/E10</f>
        <v>25.557947207431745</v>
      </c>
      <c r="L10" s="15">
        <f t="shared" ref="L10:L49" si="5">$Y$6/E10</f>
        <v>613.52542372881351</v>
      </c>
      <c r="M10" s="15">
        <f t="shared" ref="M10:M49" si="6">$AA$9*$AA$10/E10</f>
        <v>585.81200240639998</v>
      </c>
      <c r="N10" s="15">
        <f t="shared" ref="N10:N49" si="7">$AC$6*$AA$9/E10</f>
        <v>70.841873203199995</v>
      </c>
      <c r="O10" s="15">
        <f t="shared" ref="O10:O49" si="8">$AE$6*$AA$9/E10</f>
        <v>172.07578460160002</v>
      </c>
      <c r="P10" s="15">
        <f t="shared" ref="P10:P49" si="9">F10+G10+H10+I10+J10+K10+L10+M10+N10+O10</f>
        <v>3294.3761997829961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36" si="10">E11*$F$7</f>
        <v>4.7985321290322576</v>
      </c>
      <c r="G11" s="15">
        <f t="shared" si="0"/>
        <v>12.659553280000003</v>
      </c>
      <c r="H11" s="15">
        <f t="shared" si="1"/>
        <v>19.780552</v>
      </c>
      <c r="I11" s="15">
        <f t="shared" si="2"/>
        <v>901.07608496551723</v>
      </c>
      <c r="J11" s="15">
        <f t="shared" si="3"/>
        <v>2.8958399999999997</v>
      </c>
      <c r="K11" s="15">
        <f t="shared" si="4"/>
        <v>12.778973603715873</v>
      </c>
      <c r="L11" s="15">
        <f t="shared" si="5"/>
        <v>306.76271186440675</v>
      </c>
      <c r="M11" s="15">
        <f t="shared" si="6"/>
        <v>292.90600120319999</v>
      </c>
      <c r="N11" s="15">
        <f t="shared" si="7"/>
        <v>35.420936601599998</v>
      </c>
      <c r="O11" s="15">
        <f t="shared" si="8"/>
        <v>86.03789230080001</v>
      </c>
      <c r="P11" s="15">
        <f t="shared" si="9"/>
        <v>1675.1170779482723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7.1977981935483868</v>
      </c>
      <c r="G12" s="15">
        <f t="shared" si="0"/>
        <v>18.989329920000003</v>
      </c>
      <c r="H12" s="15">
        <f t="shared" si="1"/>
        <v>29.670828</v>
      </c>
      <c r="I12" s="15">
        <f t="shared" si="2"/>
        <v>600.71738997701152</v>
      </c>
      <c r="J12" s="15">
        <f t="shared" si="3"/>
        <v>1.9305599999999998</v>
      </c>
      <c r="K12" s="15">
        <f t="shared" si="4"/>
        <v>8.5193157358105811</v>
      </c>
      <c r="L12" s="15">
        <f t="shared" si="5"/>
        <v>204.50847457627117</v>
      </c>
      <c r="M12" s="15">
        <f t="shared" si="6"/>
        <v>195.27066746879999</v>
      </c>
      <c r="N12" s="15">
        <f t="shared" si="7"/>
        <v>23.6139577344</v>
      </c>
      <c r="O12" s="15">
        <f t="shared" si="8"/>
        <v>57.358594867200004</v>
      </c>
      <c r="P12" s="15">
        <f t="shared" si="9"/>
        <v>1147.7769164730416</v>
      </c>
      <c r="R12" s="15">
        <f>(S7*F5*(S8/1000))/(S9*S2*S4*S5)</f>
        <v>10.875722215928402</v>
      </c>
      <c r="S12" s="15">
        <f>(T7*F5*(T8/1000))/(T9*S2*S4*S5)</f>
        <v>12.235187492919451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9.5970642580645151</v>
      </c>
      <c r="G13" s="15">
        <f t="shared" si="0"/>
        <v>25.319106560000005</v>
      </c>
      <c r="H13" s="15">
        <f t="shared" si="1"/>
        <v>39.561104</v>
      </c>
      <c r="I13" s="15">
        <f t="shared" si="2"/>
        <v>450.53804248275861</v>
      </c>
      <c r="J13" s="15">
        <f t="shared" si="3"/>
        <v>1.4479199999999999</v>
      </c>
      <c r="K13" s="15">
        <f t="shared" si="4"/>
        <v>6.3894868018579363</v>
      </c>
      <c r="L13" s="15">
        <f t="shared" si="5"/>
        <v>153.38135593220338</v>
      </c>
      <c r="M13" s="15">
        <f t="shared" si="6"/>
        <v>146.4530006016</v>
      </c>
      <c r="N13" s="15">
        <f t="shared" si="7"/>
        <v>17.710468300799999</v>
      </c>
      <c r="O13" s="15">
        <f t="shared" si="8"/>
        <v>43.018946150400005</v>
      </c>
      <c r="P13" s="15">
        <f t="shared" si="9"/>
        <v>893.41649508768455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11.996330322580643</v>
      </c>
      <c r="G14" s="15">
        <f t="shared" si="0"/>
        <v>31.648883200000007</v>
      </c>
      <c r="H14" s="15">
        <f t="shared" si="1"/>
        <v>49.45138</v>
      </c>
      <c r="I14" s="15">
        <f t="shared" si="2"/>
        <v>360.43043398620688</v>
      </c>
      <c r="J14" s="15">
        <f t="shared" si="3"/>
        <v>1.1583359999999998</v>
      </c>
      <c r="K14" s="15">
        <f t="shared" si="4"/>
        <v>5.1115894414863492</v>
      </c>
      <c r="L14" s="15">
        <f t="shared" si="5"/>
        <v>122.7050847457627</v>
      </c>
      <c r="M14" s="15">
        <f t="shared" si="6"/>
        <v>117.16240048128</v>
      </c>
      <c r="N14" s="15">
        <f t="shared" si="7"/>
        <v>14.16837464064</v>
      </c>
      <c r="O14" s="15">
        <f t="shared" si="8"/>
        <v>34.415156920320001</v>
      </c>
      <c r="P14" s="15">
        <f t="shared" si="9"/>
        <v>748.24796973827654</v>
      </c>
      <c r="R14" s="5" t="s">
        <v>51</v>
      </c>
      <c r="S14" s="9">
        <f>R12+S12+T12</f>
        <v>25.557947207431745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14.395596387096774</v>
      </c>
      <c r="G15" s="15">
        <f t="shared" si="0"/>
        <v>37.978659840000006</v>
      </c>
      <c r="H15" s="15">
        <f t="shared" si="1"/>
        <v>59.341656</v>
      </c>
      <c r="I15" s="15">
        <f t="shared" si="2"/>
        <v>300.35869498850576</v>
      </c>
      <c r="J15" s="15">
        <f t="shared" si="3"/>
        <v>0.96527999999999992</v>
      </c>
      <c r="K15" s="15">
        <f t="shared" si="4"/>
        <v>4.2596578679052906</v>
      </c>
      <c r="L15" s="15">
        <f t="shared" si="5"/>
        <v>102.25423728813558</v>
      </c>
      <c r="M15" s="15">
        <f t="shared" si="6"/>
        <v>97.635333734399993</v>
      </c>
      <c r="N15" s="15">
        <f t="shared" si="7"/>
        <v>11.8069788672</v>
      </c>
      <c r="O15" s="15">
        <f t="shared" si="8"/>
        <v>28.679297433600002</v>
      </c>
      <c r="P15" s="15">
        <f t="shared" si="9"/>
        <v>657.67539240684334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16.7948624516129</v>
      </c>
      <c r="G16" s="15">
        <f t="shared" si="0"/>
        <v>44.308436480000012</v>
      </c>
      <c r="H16" s="15">
        <f t="shared" si="1"/>
        <v>69.231932</v>
      </c>
      <c r="I16" s="15">
        <f t="shared" si="2"/>
        <v>257.45030999014779</v>
      </c>
      <c r="J16" s="15">
        <f t="shared" si="3"/>
        <v>0.82738285714285709</v>
      </c>
      <c r="K16" s="15">
        <f t="shared" si="4"/>
        <v>3.6511353153473922</v>
      </c>
      <c r="L16" s="15">
        <f t="shared" si="5"/>
        <v>87.646489104116213</v>
      </c>
      <c r="M16" s="15">
        <f t="shared" si="6"/>
        <v>83.687428915200002</v>
      </c>
      <c r="N16" s="15">
        <f t="shared" si="7"/>
        <v>10.120267600457142</v>
      </c>
      <c r="O16" s="15">
        <f t="shared" si="8"/>
        <v>24.582254943085719</v>
      </c>
      <c r="P16" s="15">
        <f t="shared" si="9"/>
        <v>598.30049965710998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19.19412851612903</v>
      </c>
      <c r="G17" s="15">
        <f t="shared" si="0"/>
        <v>50.63821312000001</v>
      </c>
      <c r="H17" s="15">
        <f t="shared" si="1"/>
        <v>79.122208000000001</v>
      </c>
      <c r="I17" s="15">
        <f t="shared" si="2"/>
        <v>225.26902124137931</v>
      </c>
      <c r="J17" s="15">
        <f t="shared" si="3"/>
        <v>0.72395999999999994</v>
      </c>
      <c r="K17" s="15">
        <f t="shared" si="4"/>
        <v>3.1947434009289681</v>
      </c>
      <c r="L17" s="15">
        <f t="shared" si="5"/>
        <v>76.690677966101688</v>
      </c>
      <c r="M17" s="15">
        <f t="shared" si="6"/>
        <v>73.226500300799998</v>
      </c>
      <c r="N17" s="15">
        <f t="shared" si="7"/>
        <v>8.8552341503999994</v>
      </c>
      <c r="O17" s="15">
        <f t="shared" si="8"/>
        <v>21.509473075200003</v>
      </c>
      <c r="P17" s="15">
        <f t="shared" si="9"/>
        <v>558.42415977093901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21.59339458064516</v>
      </c>
      <c r="G18" s="15">
        <f t="shared" si="0"/>
        <v>56.967989760000009</v>
      </c>
      <c r="H18" s="15">
        <f t="shared" si="1"/>
        <v>89.012484000000001</v>
      </c>
      <c r="I18" s="15">
        <f t="shared" si="2"/>
        <v>200.23912999233715</v>
      </c>
      <c r="J18" s="15">
        <f t="shared" si="3"/>
        <v>0.64351999999999998</v>
      </c>
      <c r="K18" s="15">
        <f t="shared" si="4"/>
        <v>2.8397719119368605</v>
      </c>
      <c r="L18" s="15">
        <f t="shared" si="5"/>
        <v>68.169491525423723</v>
      </c>
      <c r="M18" s="15">
        <f t="shared" si="6"/>
        <v>65.090222489599995</v>
      </c>
      <c r="N18" s="15">
        <f t="shared" si="7"/>
        <v>7.8713192447999996</v>
      </c>
      <c r="O18" s="15">
        <f t="shared" si="8"/>
        <v>19.119531622400004</v>
      </c>
      <c r="P18" s="15">
        <f t="shared" si="9"/>
        <v>531.54685512714298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23.992660645161287</v>
      </c>
      <c r="G19" s="15">
        <f t="shared" si="0"/>
        <v>63.297766400000015</v>
      </c>
      <c r="H19" s="15">
        <f t="shared" si="1"/>
        <v>98.902760000000001</v>
      </c>
      <c r="I19" s="15">
        <f t="shared" si="2"/>
        <v>180.21521699310344</v>
      </c>
      <c r="J19" s="15">
        <f t="shared" si="3"/>
        <v>0.57916799999999991</v>
      </c>
      <c r="K19" s="15">
        <f t="shared" si="4"/>
        <v>2.5557947207431746</v>
      </c>
      <c r="L19" s="15">
        <f t="shared" si="5"/>
        <v>61.352542372881352</v>
      </c>
      <c r="M19" s="15">
        <f t="shared" si="6"/>
        <v>58.581200240640001</v>
      </c>
      <c r="N19" s="15">
        <f t="shared" si="7"/>
        <v>7.0841873203199999</v>
      </c>
      <c r="O19" s="15">
        <f t="shared" si="8"/>
        <v>17.207578460160001</v>
      </c>
      <c r="P19" s="15">
        <f t="shared" si="9"/>
        <v>513.76887515300928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26.391926709677417</v>
      </c>
      <c r="G20" s="15">
        <f t="shared" si="0"/>
        <v>69.62754304000002</v>
      </c>
      <c r="H20" s="15">
        <f t="shared" si="1"/>
        <v>108.793036</v>
      </c>
      <c r="I20" s="15">
        <f t="shared" si="2"/>
        <v>163.83201544827585</v>
      </c>
      <c r="J20" s="15">
        <f t="shared" si="3"/>
        <v>0.52651636363636356</v>
      </c>
      <c r="K20" s="15">
        <f t="shared" si="4"/>
        <v>2.3234497461301586</v>
      </c>
      <c r="L20" s="15">
        <f t="shared" si="5"/>
        <v>55.775038520801225</v>
      </c>
      <c r="M20" s="15">
        <f t="shared" si="6"/>
        <v>53.255636582400001</v>
      </c>
      <c r="N20" s="15">
        <f t="shared" si="7"/>
        <v>6.4401702911999994</v>
      </c>
      <c r="O20" s="15">
        <f t="shared" si="8"/>
        <v>15.643253145600001</v>
      </c>
      <c r="P20" s="15">
        <f t="shared" si="9"/>
        <v>502.60858584772097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28.791192774193547</v>
      </c>
      <c r="G21" s="15">
        <f t="shared" si="0"/>
        <v>75.957319680000012</v>
      </c>
      <c r="H21" s="15">
        <f t="shared" si="1"/>
        <v>118.683312</v>
      </c>
      <c r="I21" s="15">
        <f t="shared" si="2"/>
        <v>150.17934749425288</v>
      </c>
      <c r="J21" s="15">
        <f t="shared" si="3"/>
        <v>0.48263999999999996</v>
      </c>
      <c r="K21" s="15">
        <f t="shared" si="4"/>
        <v>2.1298289339526453</v>
      </c>
      <c r="L21" s="15">
        <f t="shared" si="5"/>
        <v>51.127118644067792</v>
      </c>
      <c r="M21" s="15">
        <f t="shared" si="6"/>
        <v>48.817666867199996</v>
      </c>
      <c r="N21" s="15">
        <f t="shared" si="7"/>
        <v>5.9034894335999999</v>
      </c>
      <c r="O21" s="15">
        <f t="shared" si="8"/>
        <v>14.339648716800001</v>
      </c>
      <c r="P21" s="15">
        <f t="shared" si="9"/>
        <v>496.41156454406683</v>
      </c>
      <c r="Q21" s="13" t="s">
        <v>327</v>
      </c>
      <c r="R21" s="19">
        <f>MIN(P10:P40)</f>
        <v>494.03244170320824</v>
      </c>
      <c r="S21" s="4" t="s">
        <v>72</v>
      </c>
      <c r="T21" s="2">
        <f>'a_r=0.5'!T21</f>
        <v>4368.6059999999998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31.190458838709674</v>
      </c>
      <c r="G22" s="15">
        <f t="shared" si="0"/>
        <v>82.287096320000018</v>
      </c>
      <c r="H22" s="15">
        <f t="shared" si="1"/>
        <v>128.573588</v>
      </c>
      <c r="I22" s="15">
        <f t="shared" si="2"/>
        <v>138.62708999469496</v>
      </c>
      <c r="J22" s="15">
        <f t="shared" si="3"/>
        <v>0.44551384615384609</v>
      </c>
      <c r="K22" s="15">
        <f t="shared" si="4"/>
        <v>1.9659959390332111</v>
      </c>
      <c r="L22" s="15">
        <f t="shared" si="5"/>
        <v>47.194263363754885</v>
      </c>
      <c r="M22" s="15">
        <f t="shared" si="6"/>
        <v>45.062461723569228</v>
      </c>
      <c r="N22" s="15">
        <f t="shared" si="7"/>
        <v>5.4493748617846149</v>
      </c>
      <c r="O22" s="15">
        <f t="shared" si="8"/>
        <v>13.236598815507694</v>
      </c>
      <c r="P22" s="15">
        <f t="shared" si="9"/>
        <v>494.03244170320824</v>
      </c>
      <c r="S22" s="4" t="s">
        <v>73</v>
      </c>
      <c r="T22" s="19">
        <f>T21-P24</f>
        <v>3870.9324273603593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33.5897249032258</v>
      </c>
      <c r="G23" s="15">
        <f t="shared" si="0"/>
        <v>88.616872960000023</v>
      </c>
      <c r="H23" s="15">
        <f t="shared" si="1"/>
        <v>138.463864</v>
      </c>
      <c r="I23" s="15">
        <f t="shared" si="2"/>
        <v>128.72515499507389</v>
      </c>
      <c r="J23" s="15">
        <f t="shared" si="3"/>
        <v>0.41369142857142854</v>
      </c>
      <c r="K23" s="15">
        <f t="shared" si="4"/>
        <v>1.8255676576736961</v>
      </c>
      <c r="L23" s="15">
        <f t="shared" si="5"/>
        <v>43.823244552058107</v>
      </c>
      <c r="M23" s="15">
        <f t="shared" si="6"/>
        <v>41.843714457600001</v>
      </c>
      <c r="N23" s="15">
        <f t="shared" si="7"/>
        <v>5.060133800228571</v>
      </c>
      <c r="O23" s="15">
        <f t="shared" si="8"/>
        <v>12.291127471542859</v>
      </c>
      <c r="P23" s="15">
        <f t="shared" si="9"/>
        <v>494.65309622597437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35.988990967741934</v>
      </c>
      <c r="G24" s="15">
        <f t="shared" si="0"/>
        <v>94.946649600000015</v>
      </c>
      <c r="H24" s="15">
        <f t="shared" si="1"/>
        <v>148.35414</v>
      </c>
      <c r="I24" s="15">
        <f t="shared" si="2"/>
        <v>120.14347799540229</v>
      </c>
      <c r="J24" s="15">
        <f t="shared" si="3"/>
        <v>0.38611199999999996</v>
      </c>
      <c r="K24" s="15">
        <f t="shared" si="4"/>
        <v>1.7038631471621164</v>
      </c>
      <c r="L24" s="15">
        <f t="shared" si="5"/>
        <v>40.901694915254232</v>
      </c>
      <c r="M24" s="15">
        <f t="shared" si="6"/>
        <v>39.054133493759998</v>
      </c>
      <c r="N24" s="15">
        <f t="shared" si="7"/>
        <v>4.7227915468799999</v>
      </c>
      <c r="O24" s="15">
        <f t="shared" si="8"/>
        <v>11.471718973440002</v>
      </c>
      <c r="P24" s="15">
        <f t="shared" si="9"/>
        <v>497.67357263964055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38.388257032258061</v>
      </c>
      <c r="G25" s="15">
        <f t="shared" si="0"/>
        <v>101.27642624000002</v>
      </c>
      <c r="H25" s="15">
        <f t="shared" si="1"/>
        <v>158.244416</v>
      </c>
      <c r="I25" s="15">
        <f t="shared" si="2"/>
        <v>112.63451062068965</v>
      </c>
      <c r="J25" s="15">
        <f t="shared" si="3"/>
        <v>0.36197999999999997</v>
      </c>
      <c r="K25" s="15">
        <f t="shared" si="4"/>
        <v>1.5973717004644841</v>
      </c>
      <c r="L25" s="15">
        <f t="shared" si="5"/>
        <v>38.345338983050844</v>
      </c>
      <c r="M25" s="15">
        <f t="shared" si="6"/>
        <v>36.613250150399999</v>
      </c>
      <c r="N25" s="15">
        <f t="shared" si="7"/>
        <v>4.4276170751999997</v>
      </c>
      <c r="O25" s="15">
        <f t="shared" si="8"/>
        <v>10.754736537600001</v>
      </c>
      <c r="P25" s="15">
        <f t="shared" si="9"/>
        <v>502.6439043396631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40.787523096774187</v>
      </c>
      <c r="G26" s="15">
        <f t="shared" si="0"/>
        <v>107.60620288000003</v>
      </c>
      <c r="H26" s="15">
        <f t="shared" si="1"/>
        <v>168.134692</v>
      </c>
      <c r="I26" s="15">
        <f t="shared" si="2"/>
        <v>106.00895117241379</v>
      </c>
      <c r="J26" s="15">
        <f t="shared" si="3"/>
        <v>0.3406870588235294</v>
      </c>
      <c r="K26" s="15">
        <f t="shared" si="4"/>
        <v>1.5034086592606908</v>
      </c>
      <c r="L26" s="15">
        <f t="shared" si="5"/>
        <v>36.089730807577268</v>
      </c>
      <c r="M26" s="15">
        <f t="shared" si="6"/>
        <v>34.459529553317644</v>
      </c>
      <c r="N26" s="15">
        <f t="shared" si="7"/>
        <v>4.1671690119529412</v>
      </c>
      <c r="O26" s="15">
        <f t="shared" si="8"/>
        <v>10.122104976564707</v>
      </c>
      <c r="P26" s="15">
        <f t="shared" si="9"/>
        <v>509.2199992166847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43.186789161290321</v>
      </c>
      <c r="G27" s="15">
        <f t="shared" si="0"/>
        <v>113.93597952000002</v>
      </c>
      <c r="H27" s="15">
        <f t="shared" si="1"/>
        <v>178.024968</v>
      </c>
      <c r="I27" s="15">
        <f t="shared" si="2"/>
        <v>100.11956499616858</v>
      </c>
      <c r="J27" s="15">
        <f t="shared" si="3"/>
        <v>0.32175999999999999</v>
      </c>
      <c r="K27" s="15">
        <f t="shared" si="4"/>
        <v>1.4198859559684303</v>
      </c>
      <c r="L27" s="15">
        <f t="shared" si="5"/>
        <v>34.084745762711862</v>
      </c>
      <c r="M27" s="15">
        <f t="shared" si="6"/>
        <v>32.545111244799998</v>
      </c>
      <c r="N27" s="15">
        <f t="shared" si="7"/>
        <v>3.9356596223999998</v>
      </c>
      <c r="O27" s="15">
        <f t="shared" si="8"/>
        <v>9.5597658112000019</v>
      </c>
      <c r="P27" s="15">
        <f t="shared" si="9"/>
        <v>517.13423007453923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45.586055225806447</v>
      </c>
      <c r="G28" s="15">
        <f t="shared" si="0"/>
        <v>120.26575616000002</v>
      </c>
      <c r="H28" s="15">
        <f t="shared" si="1"/>
        <v>187.915244</v>
      </c>
      <c r="I28" s="15">
        <f t="shared" si="2"/>
        <v>94.850114206896549</v>
      </c>
      <c r="J28" s="15">
        <f t="shared" si="3"/>
        <v>0.30482526315789471</v>
      </c>
      <c r="K28" s="15">
        <f t="shared" si="4"/>
        <v>1.3451551161806181</v>
      </c>
      <c r="L28" s="15">
        <f t="shared" si="5"/>
        <v>32.290811775200709</v>
      </c>
      <c r="M28" s="15">
        <f t="shared" si="6"/>
        <v>30.832210652968421</v>
      </c>
      <c r="N28" s="15">
        <f t="shared" si="7"/>
        <v>3.7285196422736839</v>
      </c>
      <c r="O28" s="15">
        <f t="shared" si="8"/>
        <v>9.0566202421894744</v>
      </c>
      <c r="P28" s="15">
        <f t="shared" si="9"/>
        <v>526.17531228467385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>
        <v>20</v>
      </c>
      <c r="F29" s="12">
        <f t="shared" si="10"/>
        <v>47.985321290322574</v>
      </c>
      <c r="G29" s="15">
        <f t="shared" si="0"/>
        <v>126.59553280000003</v>
      </c>
      <c r="H29" s="15">
        <f t="shared" si="1"/>
        <v>197.80552</v>
      </c>
      <c r="I29" s="15">
        <f t="shared" si="2"/>
        <v>90.10760849655172</v>
      </c>
      <c r="J29" s="15">
        <f t="shared" si="3"/>
        <v>0.28958399999999995</v>
      </c>
      <c r="K29" s="15">
        <f t="shared" si="4"/>
        <v>1.2778973603715873</v>
      </c>
      <c r="L29" s="15">
        <f t="shared" si="5"/>
        <v>30.676271186440676</v>
      </c>
      <c r="M29" s="15">
        <f t="shared" si="6"/>
        <v>29.290600120320001</v>
      </c>
      <c r="N29" s="15">
        <f t="shared" si="7"/>
        <v>3.5420936601599999</v>
      </c>
      <c r="O29" s="15">
        <f t="shared" si="8"/>
        <v>8.6037892300800003</v>
      </c>
      <c r="P29" s="15">
        <f t="shared" si="9"/>
        <v>536.17421814424665</v>
      </c>
      <c r="S29" s="8"/>
      <c r="V29" s="8"/>
      <c r="AB29" s="8"/>
      <c r="AE29" s="8"/>
      <c r="AH29" s="8"/>
      <c r="AK29" s="8"/>
      <c r="AP29" s="8"/>
    </row>
    <row r="30" spans="5:42" x14ac:dyDescent="0.25">
      <c r="E30" s="11">
        <v>21</v>
      </c>
      <c r="F30" s="12">
        <f t="shared" si="10"/>
        <v>50.384587354838708</v>
      </c>
      <c r="G30" s="15">
        <f t="shared" si="0"/>
        <v>132.92530944000004</v>
      </c>
      <c r="H30" s="15">
        <f t="shared" si="1"/>
        <v>207.695796</v>
      </c>
      <c r="I30" s="15">
        <f t="shared" si="2"/>
        <v>85.816769996715919</v>
      </c>
      <c r="J30" s="15">
        <f t="shared" si="3"/>
        <v>0.27579428571428571</v>
      </c>
      <c r="K30" s="15">
        <f t="shared" si="4"/>
        <v>1.2170451051157973</v>
      </c>
      <c r="L30" s="15">
        <f t="shared" si="5"/>
        <v>29.215496368038739</v>
      </c>
      <c r="M30" s="15">
        <f t="shared" si="6"/>
        <v>27.895809638399999</v>
      </c>
      <c r="N30" s="15">
        <f t="shared" si="7"/>
        <v>3.373422533485714</v>
      </c>
      <c r="O30" s="15">
        <f t="shared" si="8"/>
        <v>8.1940849810285723</v>
      </c>
      <c r="P30" s="15">
        <f t="shared" si="9"/>
        <v>546.9941157033378</v>
      </c>
      <c r="S30" s="8"/>
      <c r="V30" s="8"/>
      <c r="AB30" s="8"/>
      <c r="AE30" s="8"/>
      <c r="AH30" s="8"/>
      <c r="AK30" s="8"/>
      <c r="AP30" s="8"/>
    </row>
    <row r="31" spans="5:42" x14ac:dyDescent="0.25">
      <c r="E31" s="11">
        <v>22</v>
      </c>
      <c r="F31" s="12">
        <f t="shared" si="10"/>
        <v>52.783853419354834</v>
      </c>
      <c r="G31" s="15">
        <f t="shared" si="0"/>
        <v>139.25508608000004</v>
      </c>
      <c r="H31" s="15">
        <f t="shared" si="1"/>
        <v>217.586072</v>
      </c>
      <c r="I31" s="15">
        <f t="shared" si="2"/>
        <v>81.916007724137927</v>
      </c>
      <c r="J31" s="15">
        <f t="shared" si="3"/>
        <v>0.26325818181818178</v>
      </c>
      <c r="K31" s="15">
        <f t="shared" si="4"/>
        <v>1.1617248730650793</v>
      </c>
      <c r="L31" s="15">
        <f t="shared" si="5"/>
        <v>27.887519260400612</v>
      </c>
      <c r="M31" s="15">
        <f t="shared" si="6"/>
        <v>26.627818291200001</v>
      </c>
      <c r="N31" s="15">
        <f t="shared" si="7"/>
        <v>3.2200851455999997</v>
      </c>
      <c r="O31" s="15">
        <f t="shared" si="8"/>
        <v>7.8216265728000005</v>
      </c>
      <c r="P31" s="15">
        <f t="shared" si="9"/>
        <v>558.52305154837666</v>
      </c>
      <c r="S31" s="8"/>
      <c r="V31" s="8"/>
      <c r="AB31" s="8"/>
      <c r="AE31" s="8"/>
      <c r="AH31" s="8"/>
      <c r="AK31" s="8"/>
      <c r="AP31" s="8"/>
    </row>
    <row r="32" spans="5:42" x14ac:dyDescent="0.25">
      <c r="E32" s="11">
        <v>23</v>
      </c>
      <c r="F32" s="12">
        <f t="shared" si="10"/>
        <v>55.183119483870961</v>
      </c>
      <c r="G32" s="15">
        <f t="shared" si="0"/>
        <v>145.58486272000002</v>
      </c>
      <c r="H32" s="15">
        <f t="shared" si="1"/>
        <v>227.476348</v>
      </c>
      <c r="I32" s="15">
        <f t="shared" si="2"/>
        <v>78.354442170914538</v>
      </c>
      <c r="J32" s="15">
        <f t="shared" si="3"/>
        <v>0.25181217391304345</v>
      </c>
      <c r="K32" s="15">
        <f t="shared" si="4"/>
        <v>1.1112150959752933</v>
      </c>
      <c r="L32" s="15">
        <f t="shared" si="5"/>
        <v>26.67501842299189</v>
      </c>
      <c r="M32" s="15">
        <f t="shared" si="6"/>
        <v>25.470087061147826</v>
      </c>
      <c r="N32" s="15">
        <f t="shared" si="7"/>
        <v>3.0800814436173911</v>
      </c>
      <c r="O32" s="15">
        <f t="shared" si="8"/>
        <v>7.4815558522434795</v>
      </c>
      <c r="P32" s="15">
        <f t="shared" si="9"/>
        <v>570.66854242467434</v>
      </c>
      <c r="S32" s="8"/>
      <c r="V32" s="8"/>
      <c r="AB32" s="8"/>
      <c r="AE32" s="8"/>
      <c r="AH32" s="8"/>
      <c r="AK32" s="8"/>
      <c r="AP32" s="8"/>
    </row>
    <row r="33" spans="5:42" x14ac:dyDescent="0.25">
      <c r="E33" s="11">
        <v>24</v>
      </c>
      <c r="F33" s="12">
        <f t="shared" si="10"/>
        <v>57.582385548387094</v>
      </c>
      <c r="G33" s="15">
        <f t="shared" si="0"/>
        <v>151.91463936000002</v>
      </c>
      <c r="H33" s="15">
        <f t="shared" si="1"/>
        <v>237.366624</v>
      </c>
      <c r="I33" s="15">
        <f t="shared" si="2"/>
        <v>75.08967374712644</v>
      </c>
      <c r="J33" s="15">
        <f t="shared" si="3"/>
        <v>0.24131999999999998</v>
      </c>
      <c r="K33" s="15">
        <f t="shared" si="4"/>
        <v>1.0649144669763226</v>
      </c>
      <c r="L33" s="15">
        <f t="shared" si="5"/>
        <v>25.563559322033896</v>
      </c>
      <c r="M33" s="15">
        <f t="shared" si="6"/>
        <v>24.408833433599998</v>
      </c>
      <c r="N33" s="15">
        <f t="shared" si="7"/>
        <v>2.9517447167999999</v>
      </c>
      <c r="O33" s="15">
        <f t="shared" si="8"/>
        <v>7.1698243584000005</v>
      </c>
      <c r="P33" s="15">
        <f t="shared" si="9"/>
        <v>583.35351895332383</v>
      </c>
      <c r="S33" s="8"/>
      <c r="V33" s="8"/>
      <c r="AB33" s="8"/>
      <c r="AE33" s="8"/>
      <c r="AH33" s="8"/>
      <c r="AK33" s="8"/>
      <c r="AP33" s="8"/>
    </row>
    <row r="34" spans="5:42" x14ac:dyDescent="0.25">
      <c r="E34" s="11">
        <v>25</v>
      </c>
      <c r="F34" s="12">
        <f t="shared" si="10"/>
        <v>59.981651612903221</v>
      </c>
      <c r="G34" s="15">
        <f t="shared" si="0"/>
        <v>158.24441600000003</v>
      </c>
      <c r="H34" s="15">
        <f t="shared" si="1"/>
        <v>247.2569</v>
      </c>
      <c r="I34" s="15">
        <f t="shared" si="2"/>
        <v>72.086086797241379</v>
      </c>
      <c r="J34" s="15">
        <f t="shared" si="3"/>
        <v>0.23166719999999999</v>
      </c>
      <c r="K34" s="15">
        <f t="shared" si="4"/>
        <v>1.0223178882972699</v>
      </c>
      <c r="L34" s="15">
        <f t="shared" si="5"/>
        <v>24.541016949152539</v>
      </c>
      <c r="M34" s="15">
        <f t="shared" si="6"/>
        <v>23.432480096256</v>
      </c>
      <c r="N34" s="15">
        <f t="shared" si="7"/>
        <v>2.8336749281279996</v>
      </c>
      <c r="O34" s="15">
        <f t="shared" si="8"/>
        <v>6.8830313840640009</v>
      </c>
      <c r="P34" s="15">
        <f t="shared" si="9"/>
        <v>596.51324285604233</v>
      </c>
      <c r="S34" s="8"/>
      <c r="V34" s="8"/>
      <c r="AB34" s="8"/>
      <c r="AE34" s="8"/>
      <c r="AH34" s="8"/>
      <c r="AK34" s="8"/>
      <c r="AP34" s="8"/>
    </row>
    <row r="35" spans="5:42" x14ac:dyDescent="0.25">
      <c r="E35" s="11">
        <v>26</v>
      </c>
      <c r="F35" s="12">
        <f t="shared" si="10"/>
        <v>62.380917677419347</v>
      </c>
      <c r="G35" s="15">
        <f t="shared" si="0"/>
        <v>164.57419264000004</v>
      </c>
      <c r="H35" s="15">
        <f t="shared" si="1"/>
        <v>257.147176</v>
      </c>
      <c r="I35" s="15">
        <f t="shared" si="2"/>
        <v>69.313544997347478</v>
      </c>
      <c r="J35" s="15">
        <f t="shared" si="3"/>
        <v>0.22275692307692305</v>
      </c>
      <c r="K35" s="15">
        <f t="shared" si="4"/>
        <v>0.98299796951660556</v>
      </c>
      <c r="L35" s="15">
        <f t="shared" si="5"/>
        <v>23.597131681877443</v>
      </c>
      <c r="M35" s="15">
        <f t="shared" si="6"/>
        <v>22.531230861784614</v>
      </c>
      <c r="N35" s="15">
        <f t="shared" si="7"/>
        <v>2.7246874308923075</v>
      </c>
      <c r="O35" s="15">
        <f t="shared" si="8"/>
        <v>6.6182994077538471</v>
      </c>
      <c r="P35" s="15">
        <f t="shared" si="9"/>
        <v>610.09293558966851</v>
      </c>
      <c r="S35" s="8"/>
      <c r="V35" s="8"/>
      <c r="AB35" s="8"/>
      <c r="AE35" s="8"/>
      <c r="AH35" s="8"/>
      <c r="AK35" s="8"/>
      <c r="AP35" s="8"/>
    </row>
    <row r="36" spans="5:42" x14ac:dyDescent="0.25">
      <c r="E36" s="11">
        <v>27</v>
      </c>
      <c r="F36" s="12">
        <f t="shared" si="10"/>
        <v>64.780183741935474</v>
      </c>
      <c r="G36" s="15">
        <f t="shared" si="0"/>
        <v>170.90396928000004</v>
      </c>
      <c r="H36" s="15">
        <f t="shared" si="1"/>
        <v>267.03745200000003</v>
      </c>
      <c r="I36" s="15">
        <f t="shared" si="2"/>
        <v>66.74637666411239</v>
      </c>
      <c r="J36" s="15">
        <f t="shared" si="3"/>
        <v>0.21450666666666665</v>
      </c>
      <c r="K36" s="15">
        <f t="shared" si="4"/>
        <v>0.94659063731228688</v>
      </c>
      <c r="L36" s="15">
        <f t="shared" si="5"/>
        <v>22.723163841807906</v>
      </c>
      <c r="M36" s="15">
        <f t="shared" si="6"/>
        <v>21.696740829866666</v>
      </c>
      <c r="N36" s="15">
        <f t="shared" si="7"/>
        <v>2.6237730816</v>
      </c>
      <c r="O36" s="15">
        <f t="shared" si="8"/>
        <v>6.373177207466667</v>
      </c>
      <c r="P36" s="15">
        <f t="shared" si="9"/>
        <v>624.04593395076824</v>
      </c>
      <c r="S36" s="8"/>
      <c r="V36" s="8"/>
      <c r="AB36" s="8"/>
      <c r="AE36" s="8"/>
      <c r="AH36" s="8"/>
      <c r="AK36" s="8"/>
      <c r="AP36" s="8"/>
    </row>
    <row r="37" spans="5:42" x14ac:dyDescent="0.25">
      <c r="E37" s="11">
        <v>28</v>
      </c>
      <c r="F37" s="12">
        <f>E37*$F$7</f>
        <v>67.179449806451601</v>
      </c>
      <c r="G37" s="15">
        <f t="shared" si="0"/>
        <v>177.23374592000005</v>
      </c>
      <c r="H37" s="15">
        <f t="shared" si="1"/>
        <v>276.927728</v>
      </c>
      <c r="I37" s="15">
        <f t="shared" si="2"/>
        <v>64.362577497536947</v>
      </c>
      <c r="J37" s="15">
        <f t="shared" si="3"/>
        <v>0.20684571428571427</v>
      </c>
      <c r="K37" s="15">
        <f t="shared" si="4"/>
        <v>0.91278382883684805</v>
      </c>
      <c r="L37" s="15">
        <f t="shared" si="5"/>
        <v>21.911622276029053</v>
      </c>
      <c r="M37" s="15">
        <f t="shared" si="6"/>
        <v>20.9218572288</v>
      </c>
      <c r="N37" s="15">
        <f t="shared" si="7"/>
        <v>2.5300669001142855</v>
      </c>
      <c r="O37" s="15">
        <f t="shared" si="8"/>
        <v>6.1455637357714297</v>
      </c>
      <c r="P37" s="15">
        <f t="shared" si="9"/>
        <v>638.33224090782596</v>
      </c>
      <c r="S37" s="8"/>
      <c r="V37" s="8"/>
      <c r="AB37" s="8"/>
      <c r="AE37" s="8"/>
      <c r="AH37" s="8"/>
      <c r="AK37" s="8"/>
      <c r="AP37" s="8"/>
    </row>
    <row r="38" spans="5:42" x14ac:dyDescent="0.25">
      <c r="E38" s="11">
        <v>29</v>
      </c>
      <c r="F38" s="12">
        <f t="shared" ref="F38:F49" si="11">E38*$F$7</f>
        <v>69.578715870967741</v>
      </c>
      <c r="G38" s="15">
        <f t="shared" si="0"/>
        <v>183.56352256000002</v>
      </c>
      <c r="H38" s="15">
        <f t="shared" si="1"/>
        <v>286.81800399999997</v>
      </c>
      <c r="I38" s="15">
        <f t="shared" si="2"/>
        <v>62.143178273483947</v>
      </c>
      <c r="J38" s="15">
        <f t="shared" si="3"/>
        <v>0.19971310344827584</v>
      </c>
      <c r="K38" s="15">
        <f t="shared" si="4"/>
        <v>0.88130852439419816</v>
      </c>
      <c r="L38" s="15">
        <f t="shared" si="5"/>
        <v>21.156049094097018</v>
      </c>
      <c r="M38" s="15">
        <f t="shared" si="6"/>
        <v>20.200413876082759</v>
      </c>
      <c r="N38" s="15">
        <f t="shared" si="7"/>
        <v>2.442823213903448</v>
      </c>
      <c r="O38" s="15">
        <f t="shared" si="8"/>
        <v>5.9336477448827596</v>
      </c>
      <c r="P38" s="15">
        <f t="shared" si="9"/>
        <v>652.91737626126019</v>
      </c>
      <c r="S38" s="8"/>
      <c r="V38" s="8"/>
      <c r="AB38" s="8"/>
      <c r="AE38" s="8"/>
      <c r="AH38" s="8"/>
      <c r="AK38" s="8"/>
      <c r="AP38" s="8"/>
    </row>
    <row r="39" spans="5:42" x14ac:dyDescent="0.25">
      <c r="E39" s="11">
        <v>30</v>
      </c>
      <c r="F39" s="12">
        <f t="shared" si="11"/>
        <v>71.977981935483868</v>
      </c>
      <c r="G39" s="15">
        <f t="shared" si="0"/>
        <v>189.89329920000003</v>
      </c>
      <c r="H39" s="15">
        <f t="shared" si="1"/>
        <v>296.70828</v>
      </c>
      <c r="I39" s="15">
        <f t="shared" si="2"/>
        <v>60.071738997701146</v>
      </c>
      <c r="J39" s="15">
        <f t="shared" si="3"/>
        <v>0.19305599999999998</v>
      </c>
      <c r="K39" s="15">
        <f t="shared" si="4"/>
        <v>0.8519315735810582</v>
      </c>
      <c r="L39" s="15">
        <f t="shared" si="5"/>
        <v>20.450847457627116</v>
      </c>
      <c r="M39" s="15">
        <f t="shared" si="6"/>
        <v>19.527066746879999</v>
      </c>
      <c r="N39" s="15">
        <f t="shared" si="7"/>
        <v>2.36139577344</v>
      </c>
      <c r="O39" s="15">
        <f t="shared" si="8"/>
        <v>5.7358594867200008</v>
      </c>
      <c r="P39" s="15">
        <f t="shared" si="9"/>
        <v>667.7714571714331</v>
      </c>
      <c r="S39" s="8"/>
      <c r="V39" s="8"/>
      <c r="AB39" s="8"/>
      <c r="AE39" s="8"/>
      <c r="AH39" s="8"/>
      <c r="AK39" s="8"/>
      <c r="AP39" s="8"/>
    </row>
    <row r="40" spans="5:42" x14ac:dyDescent="0.25">
      <c r="E40" s="11">
        <v>31</v>
      </c>
      <c r="F40" s="12">
        <f t="shared" si="11"/>
        <v>74.377247999999994</v>
      </c>
      <c r="G40" s="15">
        <f t="shared" si="0"/>
        <v>196.22307584000004</v>
      </c>
      <c r="H40" s="15">
        <f t="shared" si="1"/>
        <v>306.59855600000003</v>
      </c>
      <c r="I40" s="15">
        <f t="shared" si="2"/>
        <v>58.13394096551724</v>
      </c>
      <c r="J40" s="15">
        <f t="shared" si="3"/>
        <v>0.18682838709677418</v>
      </c>
      <c r="K40" s="15">
        <f t="shared" si="4"/>
        <v>0.82444990991715306</v>
      </c>
      <c r="L40" s="15">
        <f t="shared" si="5"/>
        <v>19.791142700929466</v>
      </c>
      <c r="M40" s="15">
        <f t="shared" si="6"/>
        <v>18.897161367948385</v>
      </c>
      <c r="N40" s="15">
        <f t="shared" si="7"/>
        <v>2.2852217162322579</v>
      </c>
      <c r="O40" s="15">
        <f t="shared" si="8"/>
        <v>5.5508317613419358</v>
      </c>
      <c r="P40" s="15">
        <f t="shared" si="9"/>
        <v>682.86845664898306</v>
      </c>
      <c r="S40" s="8"/>
      <c r="V40" s="8"/>
      <c r="AB40" s="8"/>
      <c r="AE40" s="8"/>
      <c r="AH40" s="8"/>
      <c r="AK40" s="8"/>
      <c r="AP40" s="8"/>
    </row>
    <row r="41" spans="5:42" x14ac:dyDescent="0.25">
      <c r="E41" s="11">
        <v>32</v>
      </c>
      <c r="F41" s="12">
        <f t="shared" si="11"/>
        <v>76.776514064516121</v>
      </c>
      <c r="G41" s="15">
        <f t="shared" si="0"/>
        <v>202.55285248000004</v>
      </c>
      <c r="H41" s="15">
        <f t="shared" si="1"/>
        <v>316.488832</v>
      </c>
      <c r="I41" s="15">
        <f t="shared" si="2"/>
        <v>56.317255310344827</v>
      </c>
      <c r="J41" s="15">
        <f t="shared" si="3"/>
        <v>0.18098999999999998</v>
      </c>
      <c r="K41" s="15">
        <f t="shared" si="4"/>
        <v>0.79868585023224203</v>
      </c>
      <c r="L41" s="15">
        <f t="shared" si="5"/>
        <v>19.172669491525422</v>
      </c>
      <c r="M41" s="15">
        <f t="shared" si="6"/>
        <v>18.306625075199999</v>
      </c>
      <c r="N41" s="15">
        <f t="shared" si="7"/>
        <v>2.2138085375999998</v>
      </c>
      <c r="O41" s="15">
        <f t="shared" si="8"/>
        <v>5.3773682688000006</v>
      </c>
      <c r="P41" s="15">
        <f t="shared" si="9"/>
        <v>698.18560107821872</v>
      </c>
      <c r="S41" s="8"/>
      <c r="V41" s="8"/>
      <c r="AB41" s="8"/>
      <c r="AE41" s="8"/>
      <c r="AH41" s="8"/>
      <c r="AK41" s="8"/>
      <c r="AP41" s="8"/>
    </row>
    <row r="42" spans="5:42" x14ac:dyDescent="0.25">
      <c r="E42" s="11">
        <v>33</v>
      </c>
      <c r="F42" s="12">
        <f t="shared" si="11"/>
        <v>79.175780129032248</v>
      </c>
      <c r="G42" s="15">
        <f t="shared" si="0"/>
        <v>208.88262912000005</v>
      </c>
      <c r="H42" s="15">
        <f t="shared" si="1"/>
        <v>326.37910799999997</v>
      </c>
      <c r="I42" s="15">
        <f t="shared" si="2"/>
        <v>54.610671816091951</v>
      </c>
      <c r="J42" s="15">
        <f t="shared" si="3"/>
        <v>0.17550545454545452</v>
      </c>
      <c r="K42" s="15">
        <f t="shared" si="4"/>
        <v>0.77448324871005292</v>
      </c>
      <c r="L42" s="15">
        <f t="shared" si="5"/>
        <v>18.591679506933744</v>
      </c>
      <c r="M42" s="15">
        <f t="shared" si="6"/>
        <v>17.751878860799998</v>
      </c>
      <c r="N42" s="15">
        <f t="shared" si="7"/>
        <v>2.1467234303999998</v>
      </c>
      <c r="O42" s="15">
        <f t="shared" si="8"/>
        <v>5.2144177152000006</v>
      </c>
      <c r="P42" s="15">
        <f t="shared" si="9"/>
        <v>713.70287728171354</v>
      </c>
      <c r="S42" s="8"/>
      <c r="V42" s="8"/>
      <c r="AB42" s="8"/>
      <c r="AE42" s="8"/>
      <c r="AH42" s="8"/>
      <c r="AK42" s="8"/>
      <c r="AP42" s="8"/>
    </row>
    <row r="43" spans="5:42" x14ac:dyDescent="0.25">
      <c r="E43" s="11">
        <v>34</v>
      </c>
      <c r="F43" s="12">
        <f t="shared" si="11"/>
        <v>81.575046193548374</v>
      </c>
      <c r="G43" s="15">
        <f t="shared" si="0"/>
        <v>215.21240576000005</v>
      </c>
      <c r="H43" s="15">
        <f t="shared" si="1"/>
        <v>336.269384</v>
      </c>
      <c r="I43" s="15">
        <f t="shared" si="2"/>
        <v>53.004475586206894</v>
      </c>
      <c r="J43" s="15">
        <f t="shared" si="3"/>
        <v>0.1703435294117647</v>
      </c>
      <c r="K43" s="15">
        <f t="shared" si="4"/>
        <v>0.75170432963034539</v>
      </c>
      <c r="L43" s="15">
        <f t="shared" si="5"/>
        <v>18.044865403788634</v>
      </c>
      <c r="M43" s="15">
        <f t="shared" si="6"/>
        <v>17.229764776658822</v>
      </c>
      <c r="N43" s="15">
        <f t="shared" si="7"/>
        <v>2.0835845059764706</v>
      </c>
      <c r="O43" s="15">
        <f t="shared" si="8"/>
        <v>5.0610524882823533</v>
      </c>
      <c r="P43" s="15">
        <f t="shared" si="9"/>
        <v>729.40262657350377</v>
      </c>
      <c r="S43" s="8"/>
      <c r="V43" s="8"/>
      <c r="AB43" s="8"/>
      <c r="AE43" s="8"/>
      <c r="AH43" s="8"/>
      <c r="AK43" s="8"/>
      <c r="AP43" s="8"/>
    </row>
    <row r="44" spans="5:42" x14ac:dyDescent="0.25">
      <c r="E44" s="11">
        <v>35</v>
      </c>
      <c r="F44" s="12">
        <f t="shared" si="11"/>
        <v>83.974312258064501</v>
      </c>
      <c r="G44" s="15">
        <f t="shared" si="0"/>
        <v>221.54218240000006</v>
      </c>
      <c r="H44" s="15">
        <f t="shared" si="1"/>
        <v>346.15966000000003</v>
      </c>
      <c r="I44" s="15">
        <f t="shared" si="2"/>
        <v>51.490061998029553</v>
      </c>
      <c r="J44" s="15">
        <f t="shared" si="3"/>
        <v>0.16547657142857142</v>
      </c>
      <c r="K44" s="15">
        <f t="shared" si="4"/>
        <v>0.73022706306947838</v>
      </c>
      <c r="L44" s="15">
        <f t="shared" si="5"/>
        <v>17.529297820823242</v>
      </c>
      <c r="M44" s="15">
        <f t="shared" si="6"/>
        <v>16.73748578304</v>
      </c>
      <c r="N44" s="15">
        <f t="shared" si="7"/>
        <v>2.0240535200914285</v>
      </c>
      <c r="O44" s="15">
        <f t="shared" si="8"/>
        <v>4.916450988617143</v>
      </c>
      <c r="P44" s="15">
        <f t="shared" si="9"/>
        <v>745.26920840316416</v>
      </c>
      <c r="S44" s="8"/>
      <c r="V44" s="8"/>
      <c r="AB44" s="8"/>
      <c r="AE44" s="8"/>
      <c r="AH44" s="8"/>
      <c r="AK44" s="8"/>
      <c r="AP44" s="8"/>
    </row>
    <row r="45" spans="5:42" x14ac:dyDescent="0.25">
      <c r="E45" s="11">
        <v>36</v>
      </c>
      <c r="F45" s="12">
        <f t="shared" si="11"/>
        <v>86.373578322580641</v>
      </c>
      <c r="G45" s="15">
        <f t="shared" si="0"/>
        <v>227.87195904000004</v>
      </c>
      <c r="H45" s="15">
        <f t="shared" si="1"/>
        <v>356.049936</v>
      </c>
      <c r="I45" s="15">
        <f t="shared" si="2"/>
        <v>50.059782498084289</v>
      </c>
      <c r="J45" s="15">
        <f t="shared" si="3"/>
        <v>0.16088</v>
      </c>
      <c r="K45" s="15">
        <f t="shared" si="4"/>
        <v>0.70994297798421513</v>
      </c>
      <c r="L45" s="15">
        <f t="shared" si="5"/>
        <v>17.042372881355931</v>
      </c>
      <c r="M45" s="15">
        <f t="shared" si="6"/>
        <v>16.272555622399999</v>
      </c>
      <c r="N45" s="15">
        <f t="shared" si="7"/>
        <v>1.9678298111999999</v>
      </c>
      <c r="O45" s="15">
        <f t="shared" si="8"/>
        <v>4.779882905600001</v>
      </c>
      <c r="P45" s="15">
        <f t="shared" si="9"/>
        <v>761.28872005920505</v>
      </c>
      <c r="S45" s="8"/>
      <c r="V45" s="8"/>
      <c r="AB45" s="8"/>
      <c r="AE45" s="8"/>
      <c r="AH45" s="8"/>
      <c r="AK45" s="8"/>
      <c r="AP45" s="8"/>
    </row>
    <row r="46" spans="5:42" x14ac:dyDescent="0.25">
      <c r="E46" s="11">
        <v>37</v>
      </c>
      <c r="F46" s="12">
        <f t="shared" si="11"/>
        <v>88.772844387096768</v>
      </c>
      <c r="G46" s="15">
        <f t="shared" si="0"/>
        <v>234.20173568000004</v>
      </c>
      <c r="H46" s="15">
        <f t="shared" si="1"/>
        <v>365.94021199999997</v>
      </c>
      <c r="I46" s="15">
        <f t="shared" si="2"/>
        <v>48.706815403541469</v>
      </c>
      <c r="J46" s="15">
        <f t="shared" si="3"/>
        <v>0.15653189189189187</v>
      </c>
      <c r="K46" s="15">
        <f t="shared" si="4"/>
        <v>0.69075532993058775</v>
      </c>
      <c r="L46" s="15">
        <f t="shared" si="5"/>
        <v>16.581768208886853</v>
      </c>
      <c r="M46" s="15">
        <f t="shared" si="6"/>
        <v>15.832756821794595</v>
      </c>
      <c r="N46" s="15">
        <f t="shared" si="7"/>
        <v>1.914645221708108</v>
      </c>
      <c r="O46" s="15">
        <f t="shared" si="8"/>
        <v>4.6506968811243246</v>
      </c>
      <c r="P46" s="15">
        <f t="shared" si="9"/>
        <v>777.44876182597454</v>
      </c>
      <c r="S46" s="8"/>
      <c r="V46" s="8"/>
      <c r="AB46" s="8"/>
      <c r="AE46" s="8"/>
      <c r="AH46" s="8"/>
      <c r="AK46" s="8"/>
      <c r="AP46" s="8"/>
    </row>
    <row r="47" spans="5:42" x14ac:dyDescent="0.25">
      <c r="E47" s="11">
        <v>38</v>
      </c>
      <c r="F47" s="12">
        <f t="shared" si="11"/>
        <v>91.172110451612895</v>
      </c>
      <c r="G47" s="15">
        <f t="shared" si="0"/>
        <v>240.53151232000005</v>
      </c>
      <c r="H47" s="15">
        <f t="shared" si="1"/>
        <v>375.830488</v>
      </c>
      <c r="I47" s="15">
        <f t="shared" si="2"/>
        <v>47.425057103448275</v>
      </c>
      <c r="J47" s="15">
        <f t="shared" si="3"/>
        <v>0.15241263157894736</v>
      </c>
      <c r="K47" s="15">
        <f t="shared" si="4"/>
        <v>0.67257755809030906</v>
      </c>
      <c r="L47" s="15">
        <f t="shared" si="5"/>
        <v>16.145405887600354</v>
      </c>
      <c r="M47" s="15">
        <f t="shared" si="6"/>
        <v>15.41610532648421</v>
      </c>
      <c r="N47" s="15">
        <f t="shared" si="7"/>
        <v>1.864259821136842</v>
      </c>
      <c r="O47" s="15">
        <f t="shared" si="8"/>
        <v>4.5283101210947372</v>
      </c>
      <c r="P47" s="15">
        <f t="shared" si="9"/>
        <v>793.73823922104646</v>
      </c>
      <c r="S47" s="8"/>
      <c r="V47" s="8"/>
      <c r="AB47" s="8"/>
      <c r="AE47" s="8"/>
      <c r="AH47" s="8"/>
      <c r="AK47" s="8"/>
      <c r="AP47" s="8"/>
    </row>
    <row r="48" spans="5:42" x14ac:dyDescent="0.25">
      <c r="E48" s="11">
        <v>39</v>
      </c>
      <c r="F48" s="12">
        <f t="shared" si="11"/>
        <v>93.571376516129021</v>
      </c>
      <c r="G48" s="15">
        <f t="shared" si="0"/>
        <v>246.86128896000005</v>
      </c>
      <c r="H48" s="15">
        <f t="shared" si="1"/>
        <v>385.72076400000003</v>
      </c>
      <c r="I48" s="15">
        <f t="shared" si="2"/>
        <v>46.209029998231649</v>
      </c>
      <c r="J48" s="15">
        <f t="shared" si="3"/>
        <v>0.14850461538461537</v>
      </c>
      <c r="K48" s="15">
        <f t="shared" si="4"/>
        <v>0.65533197967773704</v>
      </c>
      <c r="L48" s="15">
        <f t="shared" si="5"/>
        <v>15.731421121251628</v>
      </c>
      <c r="M48" s="15">
        <f t="shared" si="6"/>
        <v>15.020820574523077</v>
      </c>
      <c r="N48" s="15">
        <f t="shared" si="7"/>
        <v>1.8164582872615382</v>
      </c>
      <c r="O48" s="15">
        <f t="shared" si="8"/>
        <v>4.4121996051692314</v>
      </c>
      <c r="P48" s="15">
        <f t="shared" si="9"/>
        <v>810.14719565762857</v>
      </c>
      <c r="S48" s="8"/>
      <c r="V48" s="8"/>
      <c r="AB48" s="8"/>
      <c r="AE48" s="8"/>
      <c r="AH48" s="8"/>
      <c r="AK48" s="8"/>
      <c r="AP48" s="8"/>
    </row>
    <row r="49" spans="5:31" x14ac:dyDescent="0.25">
      <c r="E49" s="11">
        <v>40</v>
      </c>
      <c r="F49" s="12">
        <f t="shared" si="11"/>
        <v>95.970642580645148</v>
      </c>
      <c r="G49" s="15">
        <f t="shared" si="0"/>
        <v>253.19106560000006</v>
      </c>
      <c r="H49" s="15">
        <f t="shared" si="1"/>
        <v>395.61104</v>
      </c>
      <c r="I49" s="15">
        <f t="shared" si="2"/>
        <v>45.05380424827586</v>
      </c>
      <c r="J49" s="15">
        <f t="shared" si="3"/>
        <v>0.14479199999999998</v>
      </c>
      <c r="K49" s="15">
        <f t="shared" si="4"/>
        <v>0.63894868018579365</v>
      </c>
      <c r="L49" s="15">
        <f t="shared" si="5"/>
        <v>15.338135593220338</v>
      </c>
      <c r="M49" s="15">
        <f t="shared" si="6"/>
        <v>14.64530006016</v>
      </c>
      <c r="N49" s="15">
        <f t="shared" si="7"/>
        <v>1.77104683008</v>
      </c>
      <c r="O49" s="15">
        <f t="shared" si="8"/>
        <v>4.3018946150400001</v>
      </c>
      <c r="P49" s="15">
        <f t="shared" si="9"/>
        <v>826.66667020760724</v>
      </c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0CA8-1DE1-43BD-A845-6842EEA052DE}">
  <dimension ref="A1:AP56"/>
  <sheetViews>
    <sheetView workbookViewId="0">
      <selection activeCell="Q26" sqref="Q26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593.12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20110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0.63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9.3416399999999999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5.9786495999999998</v>
      </c>
      <c r="K5" s="14" t="s">
        <v>28</v>
      </c>
      <c r="L5" s="9">
        <f>F2*F3*F5*L2*B1*B7/L3</f>
        <v>1802.1521699310345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4" t="s">
        <v>33</v>
      </c>
      <c r="N6" s="9">
        <f>N2*N3*B2*H3*F5*N4</f>
        <v>5.7916799999999995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613.52542372881351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'a_r=0.5'!B7</f>
        <v>31</v>
      </c>
      <c r="C7" t="s">
        <v>12</v>
      </c>
      <c r="D7" s="7"/>
      <c r="E7" s="10" t="s">
        <v>16</v>
      </c>
      <c r="F7" s="9">
        <f>F2*F3*F4*F5*B1/B7</f>
        <v>2.3992660645161288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540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20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22.775808000000001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2.3992660645161288</v>
      </c>
      <c r="G10" s="15">
        <f t="shared" ref="G10:G49" si="0">E10*$H$5</f>
        <v>5.9786495999999998</v>
      </c>
      <c r="H10" s="15">
        <f t="shared" ref="H10:H49" si="1">E10*$J$4</f>
        <v>9.3416399999999999</v>
      </c>
      <c r="I10" s="15">
        <f t="shared" ref="I10:I49" si="2">$L$5/E10</f>
        <v>1802.1521699310345</v>
      </c>
      <c r="J10" s="15">
        <f t="shared" ref="J10:J49" si="3">$N$6/E10</f>
        <v>5.7916799999999995</v>
      </c>
      <c r="K10" s="15">
        <f t="shared" ref="K10:K49" si="4">$S$14/E10</f>
        <v>25.557947207431745</v>
      </c>
      <c r="L10" s="15">
        <f t="shared" ref="L10:L49" si="5">$Y$6/E10</f>
        <v>613.52542372881351</v>
      </c>
      <c r="M10" s="15">
        <f t="shared" ref="M10:M49" si="6">$AA$9*$AA$10/E10</f>
        <v>585.81200240639998</v>
      </c>
      <c r="N10" s="15">
        <f t="shared" ref="N10:N49" si="7">$AC$6*$AA$9/E10</f>
        <v>70.841873203199995</v>
      </c>
      <c r="O10" s="15">
        <f t="shared" ref="O10:O49" si="8">$AE$6*$AA$9/E10</f>
        <v>172.07578460160002</v>
      </c>
      <c r="P10" s="15">
        <f t="shared" ref="P10:P49" si="9">F10+G10+H10+I10+J10+K10+L10+M10+N10+O10</f>
        <v>3293.4764367429957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36" si="10">E11*$F$7</f>
        <v>4.7985321290322576</v>
      </c>
      <c r="G11" s="15">
        <f t="shared" si="0"/>
        <v>11.9572992</v>
      </c>
      <c r="H11" s="15">
        <f t="shared" si="1"/>
        <v>18.68328</v>
      </c>
      <c r="I11" s="15">
        <f t="shared" si="2"/>
        <v>901.07608496551723</v>
      </c>
      <c r="J11" s="15">
        <f t="shared" si="3"/>
        <v>2.8958399999999997</v>
      </c>
      <c r="K11" s="15">
        <f t="shared" si="4"/>
        <v>12.778973603715873</v>
      </c>
      <c r="L11" s="15">
        <f t="shared" si="5"/>
        <v>306.76271186440675</v>
      </c>
      <c r="M11" s="15">
        <f t="shared" si="6"/>
        <v>292.90600120319999</v>
      </c>
      <c r="N11" s="15">
        <f t="shared" si="7"/>
        <v>35.420936601599998</v>
      </c>
      <c r="O11" s="15">
        <f t="shared" si="8"/>
        <v>86.03789230080001</v>
      </c>
      <c r="P11" s="15">
        <f t="shared" si="9"/>
        <v>1673.3175518682722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7.1977981935483868</v>
      </c>
      <c r="G12" s="15">
        <f t="shared" si="0"/>
        <v>17.935948799999998</v>
      </c>
      <c r="H12" s="15">
        <f t="shared" si="1"/>
        <v>28.024920000000002</v>
      </c>
      <c r="I12" s="15">
        <f t="shared" si="2"/>
        <v>600.71738997701152</v>
      </c>
      <c r="J12" s="15">
        <f t="shared" si="3"/>
        <v>1.9305599999999998</v>
      </c>
      <c r="K12" s="15">
        <f t="shared" si="4"/>
        <v>8.5193157358105811</v>
      </c>
      <c r="L12" s="15">
        <f t="shared" si="5"/>
        <v>204.50847457627117</v>
      </c>
      <c r="M12" s="15">
        <f t="shared" si="6"/>
        <v>195.27066746879999</v>
      </c>
      <c r="N12" s="15">
        <f t="shared" si="7"/>
        <v>23.6139577344</v>
      </c>
      <c r="O12" s="15">
        <f t="shared" si="8"/>
        <v>57.358594867200004</v>
      </c>
      <c r="P12" s="15">
        <f t="shared" si="9"/>
        <v>1145.0776273530416</v>
      </c>
      <c r="R12" s="15">
        <f>(S7*F5*(S8/1000))/(S9*S2*S4*S5)</f>
        <v>10.875722215928402</v>
      </c>
      <c r="S12" s="15">
        <f>(T7*F5*(T8/1000))/(T9*S2*S4*S5)</f>
        <v>12.235187492919451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9.5970642580645151</v>
      </c>
      <c r="G13" s="15">
        <f t="shared" si="0"/>
        <v>23.914598399999999</v>
      </c>
      <c r="H13" s="15">
        <f t="shared" si="1"/>
        <v>37.36656</v>
      </c>
      <c r="I13" s="15">
        <f t="shared" si="2"/>
        <v>450.53804248275861</v>
      </c>
      <c r="J13" s="15">
        <f t="shared" si="3"/>
        <v>1.4479199999999999</v>
      </c>
      <c r="K13" s="15">
        <f t="shared" si="4"/>
        <v>6.3894868018579363</v>
      </c>
      <c r="L13" s="15">
        <f t="shared" si="5"/>
        <v>153.38135593220338</v>
      </c>
      <c r="M13" s="15">
        <f t="shared" si="6"/>
        <v>146.4530006016</v>
      </c>
      <c r="N13" s="15">
        <f t="shared" si="7"/>
        <v>17.710468300799999</v>
      </c>
      <c r="O13" s="15">
        <f t="shared" si="8"/>
        <v>43.018946150400005</v>
      </c>
      <c r="P13" s="15">
        <f t="shared" si="9"/>
        <v>889.81744292768451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11.996330322580643</v>
      </c>
      <c r="G14" s="15">
        <f t="shared" si="0"/>
        <v>29.893248</v>
      </c>
      <c r="H14" s="15">
        <f t="shared" si="1"/>
        <v>46.708199999999998</v>
      </c>
      <c r="I14" s="15">
        <f t="shared" si="2"/>
        <v>360.43043398620688</v>
      </c>
      <c r="J14" s="15">
        <f t="shared" si="3"/>
        <v>1.1583359999999998</v>
      </c>
      <c r="K14" s="15">
        <f t="shared" si="4"/>
        <v>5.1115894414863492</v>
      </c>
      <c r="L14" s="15">
        <f t="shared" si="5"/>
        <v>122.7050847457627</v>
      </c>
      <c r="M14" s="15">
        <f t="shared" si="6"/>
        <v>117.16240048128</v>
      </c>
      <c r="N14" s="15">
        <f t="shared" si="7"/>
        <v>14.16837464064</v>
      </c>
      <c r="O14" s="15">
        <f t="shared" si="8"/>
        <v>34.415156920320001</v>
      </c>
      <c r="P14" s="15">
        <f t="shared" si="9"/>
        <v>743.74915453827646</v>
      </c>
      <c r="R14" s="5" t="s">
        <v>51</v>
      </c>
      <c r="S14" s="9">
        <f>R12+S12+T12</f>
        <v>25.557947207431745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14.395596387096774</v>
      </c>
      <c r="G15" s="15">
        <f t="shared" si="0"/>
        <v>35.871897599999997</v>
      </c>
      <c r="H15" s="15">
        <f t="shared" si="1"/>
        <v>56.049840000000003</v>
      </c>
      <c r="I15" s="15">
        <f t="shared" si="2"/>
        <v>300.35869498850576</v>
      </c>
      <c r="J15" s="15">
        <f t="shared" si="3"/>
        <v>0.96527999999999992</v>
      </c>
      <c r="K15" s="15">
        <f t="shared" si="4"/>
        <v>4.2596578679052906</v>
      </c>
      <c r="L15" s="15">
        <f t="shared" si="5"/>
        <v>102.25423728813558</v>
      </c>
      <c r="M15" s="15">
        <f t="shared" si="6"/>
        <v>97.635333734399993</v>
      </c>
      <c r="N15" s="15">
        <f t="shared" si="7"/>
        <v>11.8069788672</v>
      </c>
      <c r="O15" s="15">
        <f t="shared" si="8"/>
        <v>28.679297433600002</v>
      </c>
      <c r="P15" s="15">
        <f t="shared" si="9"/>
        <v>652.27681416684334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16.7948624516129</v>
      </c>
      <c r="G16" s="15">
        <f t="shared" si="0"/>
        <v>41.850547200000001</v>
      </c>
      <c r="H16" s="15">
        <f t="shared" si="1"/>
        <v>65.391480000000001</v>
      </c>
      <c r="I16" s="15">
        <f t="shared" si="2"/>
        <v>257.45030999014779</v>
      </c>
      <c r="J16" s="15">
        <f t="shared" si="3"/>
        <v>0.82738285714285709</v>
      </c>
      <c r="K16" s="15">
        <f t="shared" si="4"/>
        <v>3.6511353153473922</v>
      </c>
      <c r="L16" s="15">
        <f t="shared" si="5"/>
        <v>87.646489104116213</v>
      </c>
      <c r="M16" s="15">
        <f t="shared" si="6"/>
        <v>83.687428915200002</v>
      </c>
      <c r="N16" s="15">
        <f t="shared" si="7"/>
        <v>10.120267600457142</v>
      </c>
      <c r="O16" s="15">
        <f t="shared" si="8"/>
        <v>24.582254943085719</v>
      </c>
      <c r="P16" s="15">
        <f t="shared" si="9"/>
        <v>592.00215837711005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19.19412851612903</v>
      </c>
      <c r="G17" s="15">
        <f t="shared" si="0"/>
        <v>47.829196799999998</v>
      </c>
      <c r="H17" s="15">
        <f t="shared" si="1"/>
        <v>74.73312</v>
      </c>
      <c r="I17" s="15">
        <f t="shared" si="2"/>
        <v>225.26902124137931</v>
      </c>
      <c r="J17" s="15">
        <f t="shared" si="3"/>
        <v>0.72395999999999994</v>
      </c>
      <c r="K17" s="15">
        <f t="shared" si="4"/>
        <v>3.1947434009289681</v>
      </c>
      <c r="L17" s="15">
        <f t="shared" si="5"/>
        <v>76.690677966101688</v>
      </c>
      <c r="M17" s="15">
        <f t="shared" si="6"/>
        <v>73.226500300799998</v>
      </c>
      <c r="N17" s="15">
        <f t="shared" si="7"/>
        <v>8.8552341503999994</v>
      </c>
      <c r="O17" s="15">
        <f t="shared" si="8"/>
        <v>21.509473075200003</v>
      </c>
      <c r="P17" s="15">
        <f t="shared" si="9"/>
        <v>551.22605545093904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21.59339458064516</v>
      </c>
      <c r="G18" s="15">
        <f t="shared" si="0"/>
        <v>53.807846399999995</v>
      </c>
      <c r="H18" s="15">
        <f t="shared" si="1"/>
        <v>84.074759999999998</v>
      </c>
      <c r="I18" s="15">
        <f t="shared" si="2"/>
        <v>200.23912999233715</v>
      </c>
      <c r="J18" s="15">
        <f t="shared" si="3"/>
        <v>0.64351999999999998</v>
      </c>
      <c r="K18" s="15">
        <f t="shared" si="4"/>
        <v>2.8397719119368605</v>
      </c>
      <c r="L18" s="15">
        <f t="shared" si="5"/>
        <v>68.169491525423723</v>
      </c>
      <c r="M18" s="15">
        <f t="shared" si="6"/>
        <v>65.090222489599995</v>
      </c>
      <c r="N18" s="15">
        <f t="shared" si="7"/>
        <v>7.8713192447999996</v>
      </c>
      <c r="O18" s="15">
        <f t="shared" si="8"/>
        <v>19.119531622400004</v>
      </c>
      <c r="P18" s="15">
        <f t="shared" si="9"/>
        <v>523.44898776714297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23.992660645161287</v>
      </c>
      <c r="G19" s="15">
        <f t="shared" si="0"/>
        <v>59.786496</v>
      </c>
      <c r="H19" s="15">
        <f t="shared" si="1"/>
        <v>93.416399999999996</v>
      </c>
      <c r="I19" s="15">
        <f t="shared" si="2"/>
        <v>180.21521699310344</v>
      </c>
      <c r="J19" s="15">
        <f t="shared" si="3"/>
        <v>0.57916799999999991</v>
      </c>
      <c r="K19" s="15">
        <f t="shared" si="4"/>
        <v>2.5557947207431746</v>
      </c>
      <c r="L19" s="15">
        <f t="shared" si="5"/>
        <v>61.352542372881352</v>
      </c>
      <c r="M19" s="15">
        <f t="shared" si="6"/>
        <v>58.581200240640001</v>
      </c>
      <c r="N19" s="15">
        <f t="shared" si="7"/>
        <v>7.0841873203199999</v>
      </c>
      <c r="O19" s="15">
        <f t="shared" si="8"/>
        <v>17.207578460160001</v>
      </c>
      <c r="P19" s="15">
        <f t="shared" si="9"/>
        <v>504.77124475300917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26.391926709677417</v>
      </c>
      <c r="G20" s="15">
        <f t="shared" si="0"/>
        <v>65.765145599999997</v>
      </c>
      <c r="H20" s="15">
        <f t="shared" si="1"/>
        <v>102.75803999999999</v>
      </c>
      <c r="I20" s="15">
        <f t="shared" si="2"/>
        <v>163.83201544827585</v>
      </c>
      <c r="J20" s="15">
        <f t="shared" si="3"/>
        <v>0.52651636363636356</v>
      </c>
      <c r="K20" s="15">
        <f t="shared" si="4"/>
        <v>2.3234497461301586</v>
      </c>
      <c r="L20" s="15">
        <f t="shared" si="5"/>
        <v>55.775038520801225</v>
      </c>
      <c r="M20" s="15">
        <f t="shared" si="6"/>
        <v>53.255636582400001</v>
      </c>
      <c r="N20" s="15">
        <f t="shared" si="7"/>
        <v>6.4401702911999994</v>
      </c>
      <c r="O20" s="15">
        <f t="shared" si="8"/>
        <v>15.643253145600001</v>
      </c>
      <c r="P20" s="15">
        <f t="shared" si="9"/>
        <v>492.711192407721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28.791192774193547</v>
      </c>
      <c r="G21" s="15">
        <f t="shared" si="0"/>
        <v>71.743795199999994</v>
      </c>
      <c r="H21" s="15">
        <f t="shared" si="1"/>
        <v>112.09968000000001</v>
      </c>
      <c r="I21" s="15">
        <f t="shared" si="2"/>
        <v>150.17934749425288</v>
      </c>
      <c r="J21" s="15">
        <f t="shared" si="3"/>
        <v>0.48263999999999996</v>
      </c>
      <c r="K21" s="15">
        <f t="shared" si="4"/>
        <v>2.1298289339526453</v>
      </c>
      <c r="L21" s="15">
        <f t="shared" si="5"/>
        <v>51.127118644067792</v>
      </c>
      <c r="M21" s="15">
        <f t="shared" si="6"/>
        <v>48.817666867199996</v>
      </c>
      <c r="N21" s="15">
        <f t="shared" si="7"/>
        <v>5.9034894335999999</v>
      </c>
      <c r="O21" s="15">
        <f t="shared" si="8"/>
        <v>14.339648716800001</v>
      </c>
      <c r="P21" s="15">
        <f t="shared" si="9"/>
        <v>485.61440806406682</v>
      </c>
      <c r="Q21" s="13" t="s">
        <v>327</v>
      </c>
      <c r="R21" s="19">
        <f>MIN(P10:P40)</f>
        <v>482.05641366597439</v>
      </c>
      <c r="S21" s="4" t="s">
        <v>72</v>
      </c>
      <c r="T21" s="2">
        <f>'a_r=0.5'!T21</f>
        <v>4368.6059999999998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31.190458838709674</v>
      </c>
      <c r="G22" s="15">
        <f t="shared" si="0"/>
        <v>77.722444799999991</v>
      </c>
      <c r="H22" s="15">
        <f t="shared" si="1"/>
        <v>121.44132</v>
      </c>
      <c r="I22" s="15">
        <f t="shared" si="2"/>
        <v>138.62708999469496</v>
      </c>
      <c r="J22" s="15">
        <f t="shared" si="3"/>
        <v>0.44551384615384609</v>
      </c>
      <c r="K22" s="15">
        <f t="shared" si="4"/>
        <v>1.9659959390332111</v>
      </c>
      <c r="L22" s="15">
        <f t="shared" si="5"/>
        <v>47.194263363754885</v>
      </c>
      <c r="M22" s="15">
        <f t="shared" si="6"/>
        <v>45.062461723569228</v>
      </c>
      <c r="N22" s="15">
        <f t="shared" si="7"/>
        <v>5.4493748617846149</v>
      </c>
      <c r="O22" s="15">
        <f t="shared" si="8"/>
        <v>13.236598815507694</v>
      </c>
      <c r="P22" s="15">
        <f t="shared" si="9"/>
        <v>482.33552218320818</v>
      </c>
      <c r="S22" s="4" t="s">
        <v>73</v>
      </c>
      <c r="T22" s="19">
        <f>T21-P24</f>
        <v>3884.4288729603595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33.5897249032258</v>
      </c>
      <c r="G23" s="15">
        <f t="shared" si="0"/>
        <v>83.701094400000002</v>
      </c>
      <c r="H23" s="15">
        <f t="shared" si="1"/>
        <v>130.78296</v>
      </c>
      <c r="I23" s="15">
        <f t="shared" si="2"/>
        <v>128.72515499507389</v>
      </c>
      <c r="J23" s="15">
        <f t="shared" si="3"/>
        <v>0.41369142857142854</v>
      </c>
      <c r="K23" s="15">
        <f t="shared" si="4"/>
        <v>1.8255676576736961</v>
      </c>
      <c r="L23" s="15">
        <f t="shared" si="5"/>
        <v>43.823244552058107</v>
      </c>
      <c r="M23" s="15">
        <f t="shared" si="6"/>
        <v>41.843714457600001</v>
      </c>
      <c r="N23" s="15">
        <f t="shared" si="7"/>
        <v>5.060133800228571</v>
      </c>
      <c r="O23" s="15">
        <f t="shared" si="8"/>
        <v>12.291127471542859</v>
      </c>
      <c r="P23" s="15">
        <f t="shared" si="9"/>
        <v>482.05641366597439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35.988990967741934</v>
      </c>
      <c r="G24" s="15">
        <f t="shared" si="0"/>
        <v>89.679743999999999</v>
      </c>
      <c r="H24" s="15">
        <f t="shared" si="1"/>
        <v>140.12459999999999</v>
      </c>
      <c r="I24" s="15">
        <f t="shared" si="2"/>
        <v>120.14347799540229</v>
      </c>
      <c r="J24" s="15">
        <f t="shared" si="3"/>
        <v>0.38611199999999996</v>
      </c>
      <c r="K24" s="15">
        <f t="shared" si="4"/>
        <v>1.7038631471621164</v>
      </c>
      <c r="L24" s="15">
        <f t="shared" si="5"/>
        <v>40.901694915254232</v>
      </c>
      <c r="M24" s="15">
        <f t="shared" si="6"/>
        <v>39.054133493759998</v>
      </c>
      <c r="N24" s="15">
        <f t="shared" si="7"/>
        <v>4.7227915468799999</v>
      </c>
      <c r="O24" s="15">
        <f t="shared" si="8"/>
        <v>11.471718973440002</v>
      </c>
      <c r="P24" s="15">
        <f t="shared" si="9"/>
        <v>484.17712703964048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38.388257032258061</v>
      </c>
      <c r="G25" s="15">
        <f t="shared" si="0"/>
        <v>95.658393599999997</v>
      </c>
      <c r="H25" s="15">
        <f t="shared" si="1"/>
        <v>149.46624</v>
      </c>
      <c r="I25" s="15">
        <f t="shared" si="2"/>
        <v>112.63451062068965</v>
      </c>
      <c r="J25" s="15">
        <f t="shared" si="3"/>
        <v>0.36197999999999997</v>
      </c>
      <c r="K25" s="15">
        <f t="shared" si="4"/>
        <v>1.5973717004644841</v>
      </c>
      <c r="L25" s="15">
        <f t="shared" si="5"/>
        <v>38.345338983050844</v>
      </c>
      <c r="M25" s="15">
        <f t="shared" si="6"/>
        <v>36.613250150399999</v>
      </c>
      <c r="N25" s="15">
        <f t="shared" si="7"/>
        <v>4.4276170751999997</v>
      </c>
      <c r="O25" s="15">
        <f t="shared" si="8"/>
        <v>10.754736537600001</v>
      </c>
      <c r="P25" s="15">
        <f t="shared" si="9"/>
        <v>488.24769569966304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40.787523096774187</v>
      </c>
      <c r="G26" s="15">
        <f t="shared" si="0"/>
        <v>101.63704319999999</v>
      </c>
      <c r="H26" s="15">
        <f t="shared" si="1"/>
        <v>158.80788000000001</v>
      </c>
      <c r="I26" s="15">
        <f t="shared" si="2"/>
        <v>106.00895117241379</v>
      </c>
      <c r="J26" s="15">
        <f t="shared" si="3"/>
        <v>0.3406870588235294</v>
      </c>
      <c r="K26" s="15">
        <f t="shared" si="4"/>
        <v>1.5034086592606908</v>
      </c>
      <c r="L26" s="15">
        <f t="shared" si="5"/>
        <v>36.089730807577268</v>
      </c>
      <c r="M26" s="15">
        <f t="shared" si="6"/>
        <v>34.459529553317644</v>
      </c>
      <c r="N26" s="15">
        <f t="shared" si="7"/>
        <v>4.1671690119529412</v>
      </c>
      <c r="O26" s="15">
        <f t="shared" si="8"/>
        <v>10.122104976564707</v>
      </c>
      <c r="P26" s="15">
        <f t="shared" si="9"/>
        <v>493.92402753668466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43.186789161290321</v>
      </c>
      <c r="G27" s="15">
        <f t="shared" si="0"/>
        <v>107.61569279999999</v>
      </c>
      <c r="H27" s="15">
        <f t="shared" si="1"/>
        <v>168.14952</v>
      </c>
      <c r="I27" s="15">
        <f t="shared" si="2"/>
        <v>100.11956499616858</v>
      </c>
      <c r="J27" s="15">
        <f t="shared" si="3"/>
        <v>0.32175999999999999</v>
      </c>
      <c r="K27" s="15">
        <f t="shared" si="4"/>
        <v>1.4198859559684303</v>
      </c>
      <c r="L27" s="15">
        <f t="shared" si="5"/>
        <v>34.084745762711862</v>
      </c>
      <c r="M27" s="15">
        <f t="shared" si="6"/>
        <v>32.545111244799998</v>
      </c>
      <c r="N27" s="15">
        <f t="shared" si="7"/>
        <v>3.9356596223999998</v>
      </c>
      <c r="O27" s="15">
        <f t="shared" si="8"/>
        <v>9.5597658112000019</v>
      </c>
      <c r="P27" s="15">
        <f t="shared" si="9"/>
        <v>500.93849535453921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45.586055225806447</v>
      </c>
      <c r="G28" s="15">
        <f t="shared" si="0"/>
        <v>113.5943424</v>
      </c>
      <c r="H28" s="15">
        <f t="shared" si="1"/>
        <v>177.49116000000001</v>
      </c>
      <c r="I28" s="15">
        <f t="shared" si="2"/>
        <v>94.850114206896549</v>
      </c>
      <c r="J28" s="15">
        <f t="shared" si="3"/>
        <v>0.30482526315789471</v>
      </c>
      <c r="K28" s="15">
        <f t="shared" si="4"/>
        <v>1.3451551161806181</v>
      </c>
      <c r="L28" s="15">
        <f t="shared" si="5"/>
        <v>32.290811775200709</v>
      </c>
      <c r="M28" s="15">
        <f t="shared" si="6"/>
        <v>30.832210652968421</v>
      </c>
      <c r="N28" s="15">
        <f t="shared" si="7"/>
        <v>3.7285196422736839</v>
      </c>
      <c r="O28" s="15">
        <f t="shared" si="8"/>
        <v>9.0566202421894744</v>
      </c>
      <c r="P28" s="15">
        <f t="shared" si="9"/>
        <v>509.07981452467379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>
        <v>20</v>
      </c>
      <c r="F29" s="12">
        <f t="shared" si="10"/>
        <v>47.985321290322574</v>
      </c>
      <c r="G29" s="15">
        <f t="shared" si="0"/>
        <v>119.572992</v>
      </c>
      <c r="H29" s="15">
        <f t="shared" si="1"/>
        <v>186.83279999999999</v>
      </c>
      <c r="I29" s="15">
        <f t="shared" si="2"/>
        <v>90.10760849655172</v>
      </c>
      <c r="J29" s="15">
        <f t="shared" si="3"/>
        <v>0.28958399999999995</v>
      </c>
      <c r="K29" s="15">
        <f t="shared" si="4"/>
        <v>1.2778973603715873</v>
      </c>
      <c r="L29" s="15">
        <f t="shared" si="5"/>
        <v>30.676271186440676</v>
      </c>
      <c r="M29" s="15">
        <f t="shared" si="6"/>
        <v>29.290600120320001</v>
      </c>
      <c r="N29" s="15">
        <f t="shared" si="7"/>
        <v>3.5420936601599999</v>
      </c>
      <c r="O29" s="15">
        <f t="shared" si="8"/>
        <v>8.6037892300800003</v>
      </c>
      <c r="P29" s="15">
        <f t="shared" si="9"/>
        <v>518.17895734424656</v>
      </c>
      <c r="S29" s="8"/>
      <c r="V29" s="8"/>
      <c r="AB29" s="8"/>
      <c r="AE29" s="8"/>
      <c r="AH29" s="8"/>
      <c r="AK29" s="8"/>
      <c r="AP29" s="8"/>
    </row>
    <row r="30" spans="5:42" x14ac:dyDescent="0.25">
      <c r="E30" s="11">
        <v>21</v>
      </c>
      <c r="F30" s="12">
        <f t="shared" si="10"/>
        <v>50.384587354838708</v>
      </c>
      <c r="G30" s="15">
        <f t="shared" si="0"/>
        <v>125.5516416</v>
      </c>
      <c r="H30" s="15">
        <f t="shared" si="1"/>
        <v>196.17444</v>
      </c>
      <c r="I30" s="15">
        <f t="shared" si="2"/>
        <v>85.816769996715919</v>
      </c>
      <c r="J30" s="15">
        <f t="shared" si="3"/>
        <v>0.27579428571428571</v>
      </c>
      <c r="K30" s="15">
        <f t="shared" si="4"/>
        <v>1.2170451051157973</v>
      </c>
      <c r="L30" s="15">
        <f t="shared" si="5"/>
        <v>29.215496368038739</v>
      </c>
      <c r="M30" s="15">
        <f t="shared" si="6"/>
        <v>27.895809638399999</v>
      </c>
      <c r="N30" s="15">
        <f t="shared" si="7"/>
        <v>3.373422533485714</v>
      </c>
      <c r="O30" s="15">
        <f t="shared" si="8"/>
        <v>8.1940849810285723</v>
      </c>
      <c r="P30" s="15">
        <f t="shared" si="9"/>
        <v>528.09909186333778</v>
      </c>
      <c r="S30" s="8"/>
      <c r="V30" s="8"/>
      <c r="AB30" s="8"/>
      <c r="AE30" s="8"/>
      <c r="AH30" s="8"/>
      <c r="AK30" s="8"/>
      <c r="AP30" s="8"/>
    </row>
    <row r="31" spans="5:42" x14ac:dyDescent="0.25">
      <c r="E31" s="11">
        <v>22</v>
      </c>
      <c r="F31" s="12">
        <f t="shared" si="10"/>
        <v>52.783853419354834</v>
      </c>
      <c r="G31" s="15">
        <f t="shared" si="0"/>
        <v>131.53029119999999</v>
      </c>
      <c r="H31" s="15">
        <f t="shared" si="1"/>
        <v>205.51607999999999</v>
      </c>
      <c r="I31" s="15">
        <f t="shared" si="2"/>
        <v>81.916007724137927</v>
      </c>
      <c r="J31" s="15">
        <f t="shared" si="3"/>
        <v>0.26325818181818178</v>
      </c>
      <c r="K31" s="15">
        <f t="shared" si="4"/>
        <v>1.1617248730650793</v>
      </c>
      <c r="L31" s="15">
        <f t="shared" si="5"/>
        <v>27.887519260400612</v>
      </c>
      <c r="M31" s="15">
        <f t="shared" si="6"/>
        <v>26.627818291200001</v>
      </c>
      <c r="N31" s="15">
        <f t="shared" si="7"/>
        <v>3.2200851455999997</v>
      </c>
      <c r="O31" s="15">
        <f t="shared" si="8"/>
        <v>7.8216265728000005</v>
      </c>
      <c r="P31" s="15">
        <f t="shared" si="9"/>
        <v>538.7282646683766</v>
      </c>
      <c r="S31" s="8"/>
      <c r="V31" s="8"/>
      <c r="AB31" s="8"/>
      <c r="AE31" s="8"/>
      <c r="AH31" s="8"/>
      <c r="AK31" s="8"/>
      <c r="AP31" s="8"/>
    </row>
    <row r="32" spans="5:42" x14ac:dyDescent="0.25">
      <c r="E32" s="11">
        <v>23</v>
      </c>
      <c r="F32" s="12">
        <f t="shared" si="10"/>
        <v>55.183119483870961</v>
      </c>
      <c r="G32" s="15">
        <f t="shared" si="0"/>
        <v>137.5089408</v>
      </c>
      <c r="H32" s="15">
        <f t="shared" si="1"/>
        <v>214.85772</v>
      </c>
      <c r="I32" s="15">
        <f t="shared" si="2"/>
        <v>78.354442170914538</v>
      </c>
      <c r="J32" s="15">
        <f t="shared" si="3"/>
        <v>0.25181217391304345</v>
      </c>
      <c r="K32" s="15">
        <f t="shared" si="4"/>
        <v>1.1112150959752933</v>
      </c>
      <c r="L32" s="15">
        <f t="shared" si="5"/>
        <v>26.67501842299189</v>
      </c>
      <c r="M32" s="15">
        <f t="shared" si="6"/>
        <v>25.470087061147826</v>
      </c>
      <c r="N32" s="15">
        <f t="shared" si="7"/>
        <v>3.0800814436173911</v>
      </c>
      <c r="O32" s="15">
        <f t="shared" si="8"/>
        <v>7.4815558522434795</v>
      </c>
      <c r="P32" s="15">
        <f t="shared" si="9"/>
        <v>549.97399250467436</v>
      </c>
      <c r="S32" s="8"/>
      <c r="V32" s="8"/>
      <c r="AB32" s="8"/>
      <c r="AE32" s="8"/>
      <c r="AH32" s="8"/>
      <c r="AK32" s="8"/>
      <c r="AP32" s="8"/>
    </row>
    <row r="33" spans="5:42" x14ac:dyDescent="0.25">
      <c r="E33" s="11">
        <v>24</v>
      </c>
      <c r="F33" s="12">
        <f t="shared" si="10"/>
        <v>57.582385548387094</v>
      </c>
      <c r="G33" s="15">
        <f t="shared" si="0"/>
        <v>143.48759039999999</v>
      </c>
      <c r="H33" s="15">
        <f t="shared" si="1"/>
        <v>224.19936000000001</v>
      </c>
      <c r="I33" s="15">
        <f t="shared" si="2"/>
        <v>75.08967374712644</v>
      </c>
      <c r="J33" s="15">
        <f t="shared" si="3"/>
        <v>0.24131999999999998</v>
      </c>
      <c r="K33" s="15">
        <f t="shared" si="4"/>
        <v>1.0649144669763226</v>
      </c>
      <c r="L33" s="15">
        <f t="shared" si="5"/>
        <v>25.563559322033896</v>
      </c>
      <c r="M33" s="15">
        <f t="shared" si="6"/>
        <v>24.408833433599998</v>
      </c>
      <c r="N33" s="15">
        <f t="shared" si="7"/>
        <v>2.9517447167999999</v>
      </c>
      <c r="O33" s="15">
        <f t="shared" si="8"/>
        <v>7.1698243584000005</v>
      </c>
      <c r="P33" s="15">
        <f t="shared" si="9"/>
        <v>561.75920599332369</v>
      </c>
      <c r="S33" s="8"/>
      <c r="V33" s="8"/>
      <c r="AB33" s="8"/>
      <c r="AE33" s="8"/>
      <c r="AH33" s="8"/>
      <c r="AK33" s="8"/>
      <c r="AP33" s="8"/>
    </row>
    <row r="34" spans="5:42" x14ac:dyDescent="0.25">
      <c r="E34" s="11">
        <v>25</v>
      </c>
      <c r="F34" s="12">
        <f t="shared" si="10"/>
        <v>59.981651612903221</v>
      </c>
      <c r="G34" s="15">
        <f t="shared" si="0"/>
        <v>149.46624</v>
      </c>
      <c r="H34" s="15">
        <f t="shared" si="1"/>
        <v>233.541</v>
      </c>
      <c r="I34" s="15">
        <f t="shared" si="2"/>
        <v>72.086086797241379</v>
      </c>
      <c r="J34" s="15">
        <f t="shared" si="3"/>
        <v>0.23166719999999999</v>
      </c>
      <c r="K34" s="15">
        <f t="shared" si="4"/>
        <v>1.0223178882972699</v>
      </c>
      <c r="L34" s="15">
        <f t="shared" si="5"/>
        <v>24.541016949152539</v>
      </c>
      <c r="M34" s="15">
        <f t="shared" si="6"/>
        <v>23.432480096256</v>
      </c>
      <c r="N34" s="15">
        <f t="shared" si="7"/>
        <v>2.8336749281279996</v>
      </c>
      <c r="O34" s="15">
        <f t="shared" si="8"/>
        <v>6.8830313840640009</v>
      </c>
      <c r="P34" s="15">
        <f t="shared" si="9"/>
        <v>574.01916685604226</v>
      </c>
      <c r="S34" s="8"/>
      <c r="V34" s="8"/>
      <c r="AB34" s="8"/>
      <c r="AE34" s="8"/>
      <c r="AH34" s="8"/>
      <c r="AK34" s="8"/>
      <c r="AP34" s="8"/>
    </row>
    <row r="35" spans="5:42" x14ac:dyDescent="0.25">
      <c r="E35" s="11">
        <v>26</v>
      </c>
      <c r="F35" s="12">
        <f t="shared" si="10"/>
        <v>62.380917677419347</v>
      </c>
      <c r="G35" s="15">
        <f t="shared" si="0"/>
        <v>155.44488959999998</v>
      </c>
      <c r="H35" s="15">
        <f t="shared" si="1"/>
        <v>242.88264000000001</v>
      </c>
      <c r="I35" s="15">
        <f t="shared" si="2"/>
        <v>69.313544997347478</v>
      </c>
      <c r="J35" s="15">
        <f t="shared" si="3"/>
        <v>0.22275692307692305</v>
      </c>
      <c r="K35" s="15">
        <f t="shared" si="4"/>
        <v>0.98299796951660556</v>
      </c>
      <c r="L35" s="15">
        <f t="shared" si="5"/>
        <v>23.597131681877443</v>
      </c>
      <c r="M35" s="15">
        <f t="shared" si="6"/>
        <v>22.531230861784614</v>
      </c>
      <c r="N35" s="15">
        <f t="shared" si="7"/>
        <v>2.7246874308923075</v>
      </c>
      <c r="O35" s="15">
        <f t="shared" si="8"/>
        <v>6.6182994077538471</v>
      </c>
      <c r="P35" s="15">
        <f t="shared" si="9"/>
        <v>586.69909654966864</v>
      </c>
      <c r="S35" s="8"/>
      <c r="V35" s="8"/>
      <c r="AB35" s="8"/>
      <c r="AE35" s="8"/>
      <c r="AH35" s="8"/>
      <c r="AK35" s="8"/>
      <c r="AP35" s="8"/>
    </row>
    <row r="36" spans="5:42" x14ac:dyDescent="0.25">
      <c r="E36" s="11">
        <v>27</v>
      </c>
      <c r="F36" s="12">
        <f t="shared" si="10"/>
        <v>64.780183741935474</v>
      </c>
      <c r="G36" s="15">
        <f t="shared" si="0"/>
        <v>161.42353919999999</v>
      </c>
      <c r="H36" s="15">
        <f t="shared" si="1"/>
        <v>252.22427999999999</v>
      </c>
      <c r="I36" s="15">
        <f t="shared" si="2"/>
        <v>66.74637666411239</v>
      </c>
      <c r="J36" s="15">
        <f t="shared" si="3"/>
        <v>0.21450666666666665</v>
      </c>
      <c r="K36" s="15">
        <f t="shared" si="4"/>
        <v>0.94659063731228688</v>
      </c>
      <c r="L36" s="15">
        <f t="shared" si="5"/>
        <v>22.723163841807906</v>
      </c>
      <c r="M36" s="15">
        <f t="shared" si="6"/>
        <v>21.696740829866666</v>
      </c>
      <c r="N36" s="15">
        <f t="shared" si="7"/>
        <v>2.6237730816</v>
      </c>
      <c r="O36" s="15">
        <f t="shared" si="8"/>
        <v>6.373177207466667</v>
      </c>
      <c r="P36" s="15">
        <f t="shared" si="9"/>
        <v>599.75233187076822</v>
      </c>
      <c r="S36" s="8"/>
      <c r="V36" s="8"/>
      <c r="AB36" s="8"/>
      <c r="AE36" s="8"/>
      <c r="AH36" s="8"/>
      <c r="AK36" s="8"/>
      <c r="AP36" s="8"/>
    </row>
    <row r="37" spans="5:42" x14ac:dyDescent="0.25">
      <c r="E37" s="11">
        <v>28</v>
      </c>
      <c r="F37" s="12">
        <f>E37*$F$7</f>
        <v>67.179449806451601</v>
      </c>
      <c r="G37" s="15">
        <f t="shared" si="0"/>
        <v>167.4021888</v>
      </c>
      <c r="H37" s="15">
        <f t="shared" si="1"/>
        <v>261.56592000000001</v>
      </c>
      <c r="I37" s="15">
        <f t="shared" si="2"/>
        <v>64.362577497536947</v>
      </c>
      <c r="J37" s="15">
        <f t="shared" si="3"/>
        <v>0.20684571428571427</v>
      </c>
      <c r="K37" s="15">
        <f t="shared" si="4"/>
        <v>0.91278382883684805</v>
      </c>
      <c r="L37" s="15">
        <f t="shared" si="5"/>
        <v>21.911622276029053</v>
      </c>
      <c r="M37" s="15">
        <f t="shared" si="6"/>
        <v>20.9218572288</v>
      </c>
      <c r="N37" s="15">
        <f t="shared" si="7"/>
        <v>2.5300669001142855</v>
      </c>
      <c r="O37" s="15">
        <f t="shared" si="8"/>
        <v>6.1455637357714297</v>
      </c>
      <c r="P37" s="15">
        <f t="shared" si="9"/>
        <v>613.13887578782601</v>
      </c>
      <c r="S37" s="8"/>
      <c r="V37" s="8"/>
      <c r="AB37" s="8"/>
      <c r="AE37" s="8"/>
      <c r="AH37" s="8"/>
      <c r="AK37" s="8"/>
      <c r="AP37" s="8"/>
    </row>
    <row r="38" spans="5:42" x14ac:dyDescent="0.25">
      <c r="E38" s="11">
        <v>29</v>
      </c>
      <c r="F38" s="12">
        <f t="shared" ref="F38:F49" si="11">E38*$F$7</f>
        <v>69.578715870967741</v>
      </c>
      <c r="G38" s="15">
        <f t="shared" si="0"/>
        <v>173.38083839999999</v>
      </c>
      <c r="H38" s="15">
        <f t="shared" si="1"/>
        <v>270.90755999999999</v>
      </c>
      <c r="I38" s="15">
        <f t="shared" si="2"/>
        <v>62.143178273483947</v>
      </c>
      <c r="J38" s="15">
        <f t="shared" si="3"/>
        <v>0.19971310344827584</v>
      </c>
      <c r="K38" s="15">
        <f t="shared" si="4"/>
        <v>0.88130852439419816</v>
      </c>
      <c r="L38" s="15">
        <f t="shared" si="5"/>
        <v>21.156049094097018</v>
      </c>
      <c r="M38" s="15">
        <f t="shared" si="6"/>
        <v>20.200413876082759</v>
      </c>
      <c r="N38" s="15">
        <f t="shared" si="7"/>
        <v>2.442823213903448</v>
      </c>
      <c r="O38" s="15">
        <f t="shared" si="8"/>
        <v>5.9336477448827596</v>
      </c>
      <c r="P38" s="15">
        <f t="shared" si="9"/>
        <v>626.82424810126008</v>
      </c>
      <c r="S38" s="8"/>
      <c r="V38" s="8"/>
      <c r="AB38" s="8"/>
      <c r="AE38" s="8"/>
      <c r="AH38" s="8"/>
      <c r="AK38" s="8"/>
      <c r="AP38" s="8"/>
    </row>
    <row r="39" spans="5:42" x14ac:dyDescent="0.25">
      <c r="E39" s="11">
        <v>30</v>
      </c>
      <c r="F39" s="12">
        <f t="shared" si="11"/>
        <v>71.977981935483868</v>
      </c>
      <c r="G39" s="15">
        <f t="shared" si="0"/>
        <v>179.359488</v>
      </c>
      <c r="H39" s="15">
        <f t="shared" si="1"/>
        <v>280.24919999999997</v>
      </c>
      <c r="I39" s="15">
        <f t="shared" si="2"/>
        <v>60.071738997701146</v>
      </c>
      <c r="J39" s="15">
        <f t="shared" si="3"/>
        <v>0.19305599999999998</v>
      </c>
      <c r="K39" s="15">
        <f t="shared" si="4"/>
        <v>0.8519315735810582</v>
      </c>
      <c r="L39" s="15">
        <f t="shared" si="5"/>
        <v>20.450847457627116</v>
      </c>
      <c r="M39" s="15">
        <f t="shared" si="6"/>
        <v>19.527066746879999</v>
      </c>
      <c r="N39" s="15">
        <f t="shared" si="7"/>
        <v>2.36139577344</v>
      </c>
      <c r="O39" s="15">
        <f t="shared" si="8"/>
        <v>5.7358594867200008</v>
      </c>
      <c r="P39" s="15">
        <f t="shared" si="9"/>
        <v>640.77856597143295</v>
      </c>
      <c r="S39" s="8"/>
      <c r="V39" s="8"/>
      <c r="AB39" s="8"/>
      <c r="AE39" s="8"/>
      <c r="AH39" s="8"/>
      <c r="AK39" s="8"/>
      <c r="AP39" s="8"/>
    </row>
    <row r="40" spans="5:42" x14ac:dyDescent="0.25">
      <c r="E40" s="11">
        <v>31</v>
      </c>
      <c r="F40" s="12">
        <f t="shared" si="11"/>
        <v>74.377247999999994</v>
      </c>
      <c r="G40" s="15">
        <f t="shared" si="0"/>
        <v>185.33813759999998</v>
      </c>
      <c r="H40" s="15">
        <f t="shared" si="1"/>
        <v>289.59084000000001</v>
      </c>
      <c r="I40" s="15">
        <f t="shared" si="2"/>
        <v>58.13394096551724</v>
      </c>
      <c r="J40" s="15">
        <f t="shared" si="3"/>
        <v>0.18682838709677418</v>
      </c>
      <c r="K40" s="15">
        <f t="shared" si="4"/>
        <v>0.82444990991715306</v>
      </c>
      <c r="L40" s="15">
        <f t="shared" si="5"/>
        <v>19.791142700929466</v>
      </c>
      <c r="M40" s="15">
        <f t="shared" si="6"/>
        <v>18.897161367948385</v>
      </c>
      <c r="N40" s="15">
        <f t="shared" si="7"/>
        <v>2.2852217162322579</v>
      </c>
      <c r="O40" s="15">
        <f t="shared" si="8"/>
        <v>5.5508317613419358</v>
      </c>
      <c r="P40" s="15">
        <f t="shared" si="9"/>
        <v>654.9758024089831</v>
      </c>
      <c r="S40" s="8"/>
      <c r="V40" s="8"/>
      <c r="AB40" s="8"/>
      <c r="AE40" s="8"/>
      <c r="AH40" s="8"/>
      <c r="AK40" s="8"/>
      <c r="AP40" s="8"/>
    </row>
    <row r="41" spans="5:42" x14ac:dyDescent="0.25">
      <c r="E41" s="11">
        <v>32</v>
      </c>
      <c r="F41" s="12">
        <f t="shared" si="11"/>
        <v>76.776514064516121</v>
      </c>
      <c r="G41" s="15">
        <f t="shared" si="0"/>
        <v>191.31678719999999</v>
      </c>
      <c r="H41" s="15">
        <f t="shared" si="1"/>
        <v>298.93248</v>
      </c>
      <c r="I41" s="15">
        <f t="shared" si="2"/>
        <v>56.317255310344827</v>
      </c>
      <c r="J41" s="15">
        <f t="shared" si="3"/>
        <v>0.18098999999999998</v>
      </c>
      <c r="K41" s="15">
        <f t="shared" si="4"/>
        <v>0.79868585023224203</v>
      </c>
      <c r="L41" s="15">
        <f t="shared" si="5"/>
        <v>19.172669491525422</v>
      </c>
      <c r="M41" s="15">
        <f t="shared" si="6"/>
        <v>18.306625075199999</v>
      </c>
      <c r="N41" s="15">
        <f t="shared" si="7"/>
        <v>2.2138085375999998</v>
      </c>
      <c r="O41" s="15">
        <f t="shared" si="8"/>
        <v>5.3773682688000006</v>
      </c>
      <c r="P41" s="15">
        <f t="shared" si="9"/>
        <v>669.39318379821862</v>
      </c>
      <c r="S41" s="8"/>
      <c r="V41" s="8"/>
      <c r="AB41" s="8"/>
      <c r="AE41" s="8"/>
      <c r="AH41" s="8"/>
      <c r="AK41" s="8"/>
      <c r="AP41" s="8"/>
    </row>
    <row r="42" spans="5:42" x14ac:dyDescent="0.25">
      <c r="E42" s="11">
        <v>33</v>
      </c>
      <c r="F42" s="12">
        <f t="shared" si="11"/>
        <v>79.175780129032248</v>
      </c>
      <c r="G42" s="15">
        <f t="shared" si="0"/>
        <v>197.2954368</v>
      </c>
      <c r="H42" s="15">
        <f t="shared" si="1"/>
        <v>308.27411999999998</v>
      </c>
      <c r="I42" s="15">
        <f t="shared" si="2"/>
        <v>54.610671816091951</v>
      </c>
      <c r="J42" s="15">
        <f t="shared" si="3"/>
        <v>0.17550545454545452</v>
      </c>
      <c r="K42" s="15">
        <f t="shared" si="4"/>
        <v>0.77448324871005292</v>
      </c>
      <c r="L42" s="15">
        <f t="shared" si="5"/>
        <v>18.591679506933744</v>
      </c>
      <c r="M42" s="15">
        <f t="shared" si="6"/>
        <v>17.751878860799998</v>
      </c>
      <c r="N42" s="15">
        <f t="shared" si="7"/>
        <v>2.1467234303999998</v>
      </c>
      <c r="O42" s="15">
        <f t="shared" si="8"/>
        <v>5.2144177152000006</v>
      </c>
      <c r="P42" s="15">
        <f t="shared" si="9"/>
        <v>684.01069696171351</v>
      </c>
      <c r="S42" s="8"/>
      <c r="V42" s="8"/>
      <c r="AB42" s="8"/>
      <c r="AE42" s="8"/>
      <c r="AH42" s="8"/>
      <c r="AK42" s="8"/>
      <c r="AP42" s="8"/>
    </row>
    <row r="43" spans="5:42" x14ac:dyDescent="0.25">
      <c r="E43" s="11">
        <v>34</v>
      </c>
      <c r="F43" s="12">
        <f t="shared" si="11"/>
        <v>81.575046193548374</v>
      </c>
      <c r="G43" s="15">
        <f t="shared" si="0"/>
        <v>203.27408639999999</v>
      </c>
      <c r="H43" s="15">
        <f t="shared" si="1"/>
        <v>317.61576000000002</v>
      </c>
      <c r="I43" s="15">
        <f t="shared" si="2"/>
        <v>53.004475586206894</v>
      </c>
      <c r="J43" s="15">
        <f t="shared" si="3"/>
        <v>0.1703435294117647</v>
      </c>
      <c r="K43" s="15">
        <f t="shared" si="4"/>
        <v>0.75170432963034539</v>
      </c>
      <c r="L43" s="15">
        <f t="shared" si="5"/>
        <v>18.044865403788634</v>
      </c>
      <c r="M43" s="15">
        <f t="shared" si="6"/>
        <v>17.229764776658822</v>
      </c>
      <c r="N43" s="15">
        <f t="shared" si="7"/>
        <v>2.0835845059764706</v>
      </c>
      <c r="O43" s="15">
        <f t="shared" si="8"/>
        <v>5.0610524882823533</v>
      </c>
      <c r="P43" s="15">
        <f t="shared" si="9"/>
        <v>698.81068321350369</v>
      </c>
      <c r="S43" s="8"/>
      <c r="V43" s="8"/>
      <c r="AB43" s="8"/>
      <c r="AE43" s="8"/>
      <c r="AH43" s="8"/>
      <c r="AK43" s="8"/>
      <c r="AP43" s="8"/>
    </row>
    <row r="44" spans="5:42" x14ac:dyDescent="0.25">
      <c r="E44" s="11">
        <v>35</v>
      </c>
      <c r="F44" s="12">
        <f t="shared" si="11"/>
        <v>83.974312258064501</v>
      </c>
      <c r="G44" s="15">
        <f t="shared" si="0"/>
        <v>209.252736</v>
      </c>
      <c r="H44" s="15">
        <f t="shared" si="1"/>
        <v>326.95740000000001</v>
      </c>
      <c r="I44" s="15">
        <f t="shared" si="2"/>
        <v>51.490061998029553</v>
      </c>
      <c r="J44" s="15">
        <f t="shared" si="3"/>
        <v>0.16547657142857142</v>
      </c>
      <c r="K44" s="15">
        <f t="shared" si="4"/>
        <v>0.73022706306947838</v>
      </c>
      <c r="L44" s="15">
        <f t="shared" si="5"/>
        <v>17.529297820823242</v>
      </c>
      <c r="M44" s="15">
        <f t="shared" si="6"/>
        <v>16.73748578304</v>
      </c>
      <c r="N44" s="15">
        <f t="shared" si="7"/>
        <v>2.0240535200914285</v>
      </c>
      <c r="O44" s="15">
        <f t="shared" si="8"/>
        <v>4.916450988617143</v>
      </c>
      <c r="P44" s="15">
        <f t="shared" si="9"/>
        <v>713.77750200316405</v>
      </c>
      <c r="S44" s="8"/>
      <c r="V44" s="8"/>
      <c r="AB44" s="8"/>
      <c r="AE44" s="8"/>
      <c r="AH44" s="8"/>
      <c r="AK44" s="8"/>
      <c r="AP44" s="8"/>
    </row>
    <row r="45" spans="5:42" x14ac:dyDescent="0.25">
      <c r="E45" s="11">
        <v>36</v>
      </c>
      <c r="F45" s="12">
        <f t="shared" si="11"/>
        <v>86.373578322580641</v>
      </c>
      <c r="G45" s="15">
        <f t="shared" si="0"/>
        <v>215.23138559999998</v>
      </c>
      <c r="H45" s="15">
        <f t="shared" si="1"/>
        <v>336.29903999999999</v>
      </c>
      <c r="I45" s="15">
        <f t="shared" si="2"/>
        <v>50.059782498084289</v>
      </c>
      <c r="J45" s="15">
        <f t="shared" si="3"/>
        <v>0.16088</v>
      </c>
      <c r="K45" s="15">
        <f t="shared" si="4"/>
        <v>0.70994297798421513</v>
      </c>
      <c r="L45" s="15">
        <f t="shared" si="5"/>
        <v>17.042372881355931</v>
      </c>
      <c r="M45" s="15">
        <f t="shared" si="6"/>
        <v>16.272555622399999</v>
      </c>
      <c r="N45" s="15">
        <f t="shared" si="7"/>
        <v>1.9678298111999999</v>
      </c>
      <c r="O45" s="15">
        <f t="shared" si="8"/>
        <v>4.779882905600001</v>
      </c>
      <c r="P45" s="15">
        <f t="shared" si="9"/>
        <v>728.89725061920501</v>
      </c>
      <c r="S45" s="8"/>
      <c r="V45" s="8"/>
      <c r="AB45" s="8"/>
      <c r="AE45" s="8"/>
      <c r="AH45" s="8"/>
      <c r="AK45" s="8"/>
      <c r="AP45" s="8"/>
    </row>
    <row r="46" spans="5:42" x14ac:dyDescent="0.25">
      <c r="E46" s="11">
        <v>37</v>
      </c>
      <c r="F46" s="12">
        <f t="shared" si="11"/>
        <v>88.772844387096768</v>
      </c>
      <c r="G46" s="15">
        <f t="shared" si="0"/>
        <v>221.21003519999999</v>
      </c>
      <c r="H46" s="15">
        <f t="shared" si="1"/>
        <v>345.64067999999997</v>
      </c>
      <c r="I46" s="15">
        <f t="shared" si="2"/>
        <v>48.706815403541469</v>
      </c>
      <c r="J46" s="15">
        <f t="shared" si="3"/>
        <v>0.15653189189189187</v>
      </c>
      <c r="K46" s="15">
        <f t="shared" si="4"/>
        <v>0.69075532993058775</v>
      </c>
      <c r="L46" s="15">
        <f t="shared" si="5"/>
        <v>16.581768208886853</v>
      </c>
      <c r="M46" s="15">
        <f t="shared" si="6"/>
        <v>15.832756821794595</v>
      </c>
      <c r="N46" s="15">
        <f t="shared" si="7"/>
        <v>1.914645221708108</v>
      </c>
      <c r="O46" s="15">
        <f t="shared" si="8"/>
        <v>4.6506968811243246</v>
      </c>
      <c r="P46" s="15">
        <f t="shared" si="9"/>
        <v>744.15752934597447</v>
      </c>
      <c r="S46" s="8"/>
      <c r="V46" s="8"/>
      <c r="AB46" s="8"/>
      <c r="AE46" s="8"/>
      <c r="AH46" s="8"/>
      <c r="AK46" s="8"/>
      <c r="AP46" s="8"/>
    </row>
    <row r="47" spans="5:42" x14ac:dyDescent="0.25">
      <c r="E47" s="11">
        <v>38</v>
      </c>
      <c r="F47" s="12">
        <f t="shared" si="11"/>
        <v>91.172110451612895</v>
      </c>
      <c r="G47" s="15">
        <f t="shared" si="0"/>
        <v>227.1886848</v>
      </c>
      <c r="H47" s="15">
        <f t="shared" si="1"/>
        <v>354.98232000000002</v>
      </c>
      <c r="I47" s="15">
        <f t="shared" si="2"/>
        <v>47.425057103448275</v>
      </c>
      <c r="J47" s="15">
        <f t="shared" si="3"/>
        <v>0.15241263157894736</v>
      </c>
      <c r="K47" s="15">
        <f t="shared" si="4"/>
        <v>0.67257755809030906</v>
      </c>
      <c r="L47" s="15">
        <f t="shared" si="5"/>
        <v>16.145405887600354</v>
      </c>
      <c r="M47" s="15">
        <f t="shared" si="6"/>
        <v>15.41610532648421</v>
      </c>
      <c r="N47" s="15">
        <f t="shared" si="7"/>
        <v>1.864259821136842</v>
      </c>
      <c r="O47" s="15">
        <f t="shared" si="8"/>
        <v>4.5283101210947372</v>
      </c>
      <c r="P47" s="15">
        <f t="shared" si="9"/>
        <v>759.54724370104657</v>
      </c>
      <c r="S47" s="8"/>
      <c r="V47" s="8"/>
      <c r="AB47" s="8"/>
      <c r="AE47" s="8"/>
      <c r="AH47" s="8"/>
      <c r="AK47" s="8"/>
      <c r="AP47" s="8"/>
    </row>
    <row r="48" spans="5:42" x14ac:dyDescent="0.25">
      <c r="E48" s="11">
        <v>39</v>
      </c>
      <c r="F48" s="12">
        <f t="shared" si="11"/>
        <v>93.571376516129021</v>
      </c>
      <c r="G48" s="15">
        <f t="shared" si="0"/>
        <v>233.16733439999999</v>
      </c>
      <c r="H48" s="15">
        <f t="shared" si="1"/>
        <v>364.32396</v>
      </c>
      <c r="I48" s="15">
        <f t="shared" si="2"/>
        <v>46.209029998231649</v>
      </c>
      <c r="J48" s="15">
        <f t="shared" si="3"/>
        <v>0.14850461538461537</v>
      </c>
      <c r="K48" s="15">
        <f t="shared" si="4"/>
        <v>0.65533197967773704</v>
      </c>
      <c r="L48" s="15">
        <f t="shared" si="5"/>
        <v>15.731421121251628</v>
      </c>
      <c r="M48" s="15">
        <f t="shared" si="6"/>
        <v>15.020820574523077</v>
      </c>
      <c r="N48" s="15">
        <f t="shared" si="7"/>
        <v>1.8164582872615382</v>
      </c>
      <c r="O48" s="15">
        <f t="shared" si="8"/>
        <v>4.4121996051692314</v>
      </c>
      <c r="P48" s="15">
        <f t="shared" si="9"/>
        <v>775.05643709762853</v>
      </c>
      <c r="S48" s="8"/>
      <c r="V48" s="8"/>
      <c r="AB48" s="8"/>
      <c r="AE48" s="8"/>
      <c r="AH48" s="8"/>
      <c r="AK48" s="8"/>
      <c r="AP48" s="8"/>
    </row>
    <row r="49" spans="5:31" x14ac:dyDescent="0.25">
      <c r="E49" s="11">
        <v>40</v>
      </c>
      <c r="F49" s="12">
        <f t="shared" si="11"/>
        <v>95.970642580645148</v>
      </c>
      <c r="G49" s="15">
        <f t="shared" si="0"/>
        <v>239.145984</v>
      </c>
      <c r="H49" s="15">
        <f t="shared" si="1"/>
        <v>373.66559999999998</v>
      </c>
      <c r="I49" s="15">
        <f t="shared" si="2"/>
        <v>45.05380424827586</v>
      </c>
      <c r="J49" s="15">
        <f t="shared" si="3"/>
        <v>0.14479199999999998</v>
      </c>
      <c r="K49" s="15">
        <f t="shared" si="4"/>
        <v>0.63894868018579365</v>
      </c>
      <c r="L49" s="15">
        <f t="shared" si="5"/>
        <v>15.338135593220338</v>
      </c>
      <c r="M49" s="15">
        <f t="shared" si="6"/>
        <v>14.64530006016</v>
      </c>
      <c r="N49" s="15">
        <f t="shared" si="7"/>
        <v>1.77104683008</v>
      </c>
      <c r="O49" s="15">
        <f t="shared" si="8"/>
        <v>4.3018946150400001</v>
      </c>
      <c r="P49" s="15">
        <f t="shared" si="9"/>
        <v>790.67614860760716</v>
      </c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1E75-144F-472D-96D7-E259221B24C1}">
  <dimension ref="A1:AP56"/>
  <sheetViews>
    <sheetView topLeftCell="A7" workbookViewId="0">
      <selection activeCell="R27" sqref="R27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593.12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20110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0.75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11.121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7.1174399999999984</v>
      </c>
      <c r="K5" s="14" t="s">
        <v>28</v>
      </c>
      <c r="L5" s="9">
        <f>F2*F3*F5*L2*B1*B7/L3</f>
        <v>1802.1521699310345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4" t="s">
        <v>33</v>
      </c>
      <c r="N6" s="9">
        <f>N2*N3*B2*H3*F5*N4</f>
        <v>5.7916799999999995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613.52542372881351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'a_r=0.5'!B7</f>
        <v>31</v>
      </c>
      <c r="C7" t="s">
        <v>12</v>
      </c>
      <c r="D7" s="7"/>
      <c r="E7" s="10" t="s">
        <v>16</v>
      </c>
      <c r="F7" s="9">
        <f>F2*F3*F4*F5*B1/B7</f>
        <v>2.3992660645161288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540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20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22.775808000000001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2.3992660645161288</v>
      </c>
      <c r="G10" s="15">
        <f t="shared" ref="G10:G49" si="0">E10*$H$5</f>
        <v>7.1174399999999984</v>
      </c>
      <c r="H10" s="15">
        <f t="shared" ref="H10:H49" si="1">E10*$J$4</f>
        <v>11.121</v>
      </c>
      <c r="I10" s="15">
        <f t="shared" ref="I10:I49" si="2">$L$5/E10</f>
        <v>1802.1521699310345</v>
      </c>
      <c r="J10" s="15">
        <f t="shared" ref="J10:J49" si="3">$N$6/E10</f>
        <v>5.7916799999999995</v>
      </c>
      <c r="K10" s="15">
        <f t="shared" ref="K10:K49" si="4">$S$14/E10</f>
        <v>25.557947207431745</v>
      </c>
      <c r="L10" s="15">
        <f t="shared" ref="L10:L49" si="5">$Y$6/E10</f>
        <v>613.52542372881351</v>
      </c>
      <c r="M10" s="15">
        <f t="shared" ref="M10:M49" si="6">$AA$9*$AA$10/E10</f>
        <v>585.81200240639998</v>
      </c>
      <c r="N10" s="15">
        <f t="shared" ref="N10:N49" si="7">$AC$6*$AA$9/E10</f>
        <v>70.841873203199995</v>
      </c>
      <c r="O10" s="15">
        <f t="shared" ref="O10:O49" si="8">$AE$6*$AA$9/E10</f>
        <v>172.07578460160002</v>
      </c>
      <c r="P10" s="15">
        <f t="shared" ref="P10:P49" si="9">F10+G10+H10+I10+J10+K10+L10+M10+N10+O10</f>
        <v>3296.394587142996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36" si="10">E11*$F$7</f>
        <v>4.7985321290322576</v>
      </c>
      <c r="G11" s="15">
        <f t="shared" si="0"/>
        <v>14.234879999999997</v>
      </c>
      <c r="H11" s="15">
        <f t="shared" si="1"/>
        <v>22.242000000000001</v>
      </c>
      <c r="I11" s="15">
        <f t="shared" si="2"/>
        <v>901.07608496551723</v>
      </c>
      <c r="J11" s="15">
        <f t="shared" si="3"/>
        <v>2.8958399999999997</v>
      </c>
      <c r="K11" s="15">
        <f t="shared" si="4"/>
        <v>12.778973603715873</v>
      </c>
      <c r="L11" s="15">
        <f t="shared" si="5"/>
        <v>306.76271186440675</v>
      </c>
      <c r="M11" s="15">
        <f t="shared" si="6"/>
        <v>292.90600120319999</v>
      </c>
      <c r="N11" s="15">
        <f t="shared" si="7"/>
        <v>35.420936601599998</v>
      </c>
      <c r="O11" s="15">
        <f t="shared" si="8"/>
        <v>86.03789230080001</v>
      </c>
      <c r="P11" s="15">
        <f t="shared" si="9"/>
        <v>1679.1538526682721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7.1977981935483868</v>
      </c>
      <c r="G12" s="15">
        <f t="shared" si="0"/>
        <v>21.352319999999995</v>
      </c>
      <c r="H12" s="15">
        <f t="shared" si="1"/>
        <v>33.363</v>
      </c>
      <c r="I12" s="15">
        <f t="shared" si="2"/>
        <v>600.71738997701152</v>
      </c>
      <c r="J12" s="15">
        <f t="shared" si="3"/>
        <v>1.9305599999999998</v>
      </c>
      <c r="K12" s="15">
        <f t="shared" si="4"/>
        <v>8.5193157358105811</v>
      </c>
      <c r="L12" s="15">
        <f t="shared" si="5"/>
        <v>204.50847457627117</v>
      </c>
      <c r="M12" s="15">
        <f t="shared" si="6"/>
        <v>195.27066746879999</v>
      </c>
      <c r="N12" s="15">
        <f t="shared" si="7"/>
        <v>23.6139577344</v>
      </c>
      <c r="O12" s="15">
        <f t="shared" si="8"/>
        <v>57.358594867200004</v>
      </c>
      <c r="P12" s="15">
        <f t="shared" si="9"/>
        <v>1153.8320785530416</v>
      </c>
      <c r="R12" s="15">
        <f>(S7*F5*(S8/1000))/(S9*S2*S4*S5)</f>
        <v>10.875722215928402</v>
      </c>
      <c r="S12" s="15">
        <f>(T7*F5*(T8/1000))/(T9*S2*S4*S5)</f>
        <v>12.235187492919451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9.5970642580645151</v>
      </c>
      <c r="G13" s="15">
        <f t="shared" si="0"/>
        <v>28.469759999999994</v>
      </c>
      <c r="H13" s="15">
        <f t="shared" si="1"/>
        <v>44.484000000000002</v>
      </c>
      <c r="I13" s="15">
        <f t="shared" si="2"/>
        <v>450.53804248275861</v>
      </c>
      <c r="J13" s="15">
        <f t="shared" si="3"/>
        <v>1.4479199999999999</v>
      </c>
      <c r="K13" s="15">
        <f t="shared" si="4"/>
        <v>6.3894868018579363</v>
      </c>
      <c r="L13" s="15">
        <f t="shared" si="5"/>
        <v>153.38135593220338</v>
      </c>
      <c r="M13" s="15">
        <f t="shared" si="6"/>
        <v>146.4530006016</v>
      </c>
      <c r="N13" s="15">
        <f t="shared" si="7"/>
        <v>17.710468300799999</v>
      </c>
      <c r="O13" s="15">
        <f t="shared" si="8"/>
        <v>43.018946150400005</v>
      </c>
      <c r="P13" s="15">
        <f t="shared" si="9"/>
        <v>901.49004452768452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11.996330322580643</v>
      </c>
      <c r="G14" s="15">
        <f t="shared" si="0"/>
        <v>35.587199999999996</v>
      </c>
      <c r="H14" s="15">
        <f t="shared" si="1"/>
        <v>55.605000000000004</v>
      </c>
      <c r="I14" s="15">
        <f t="shared" si="2"/>
        <v>360.43043398620688</v>
      </c>
      <c r="J14" s="15">
        <f t="shared" si="3"/>
        <v>1.1583359999999998</v>
      </c>
      <c r="K14" s="15">
        <f t="shared" si="4"/>
        <v>5.1115894414863492</v>
      </c>
      <c r="L14" s="15">
        <f t="shared" si="5"/>
        <v>122.7050847457627</v>
      </c>
      <c r="M14" s="15">
        <f t="shared" si="6"/>
        <v>117.16240048128</v>
      </c>
      <c r="N14" s="15">
        <f t="shared" si="7"/>
        <v>14.16837464064</v>
      </c>
      <c r="O14" s="15">
        <f t="shared" si="8"/>
        <v>34.415156920320001</v>
      </c>
      <c r="P14" s="15">
        <f t="shared" si="9"/>
        <v>758.33990653827652</v>
      </c>
      <c r="R14" s="5" t="s">
        <v>51</v>
      </c>
      <c r="S14" s="9">
        <f>R12+S12+T12</f>
        <v>25.557947207431745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14.395596387096774</v>
      </c>
      <c r="G15" s="15">
        <f t="shared" si="0"/>
        <v>42.704639999999991</v>
      </c>
      <c r="H15" s="15">
        <f t="shared" si="1"/>
        <v>66.725999999999999</v>
      </c>
      <c r="I15" s="15">
        <f t="shared" si="2"/>
        <v>300.35869498850576</v>
      </c>
      <c r="J15" s="15">
        <f t="shared" si="3"/>
        <v>0.96527999999999992</v>
      </c>
      <c r="K15" s="15">
        <f t="shared" si="4"/>
        <v>4.2596578679052906</v>
      </c>
      <c r="L15" s="15">
        <f t="shared" si="5"/>
        <v>102.25423728813558</v>
      </c>
      <c r="M15" s="15">
        <f t="shared" si="6"/>
        <v>97.635333734399993</v>
      </c>
      <c r="N15" s="15">
        <f t="shared" si="7"/>
        <v>11.8069788672</v>
      </c>
      <c r="O15" s="15">
        <f t="shared" si="8"/>
        <v>28.679297433600002</v>
      </c>
      <c r="P15" s="15">
        <f t="shared" si="9"/>
        <v>669.78571656684346</v>
      </c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16.7948624516129</v>
      </c>
      <c r="G16" s="15">
        <f t="shared" si="0"/>
        <v>49.822079999999985</v>
      </c>
      <c r="H16" s="15">
        <f t="shared" si="1"/>
        <v>77.847000000000008</v>
      </c>
      <c r="I16" s="15">
        <f t="shared" si="2"/>
        <v>257.45030999014779</v>
      </c>
      <c r="J16" s="15">
        <f t="shared" si="3"/>
        <v>0.82738285714285709</v>
      </c>
      <c r="K16" s="15">
        <f t="shared" si="4"/>
        <v>3.6511353153473922</v>
      </c>
      <c r="L16" s="15">
        <f t="shared" si="5"/>
        <v>87.646489104116213</v>
      </c>
      <c r="M16" s="15">
        <f t="shared" si="6"/>
        <v>83.687428915200002</v>
      </c>
      <c r="N16" s="15">
        <f t="shared" si="7"/>
        <v>10.120267600457142</v>
      </c>
      <c r="O16" s="15">
        <f t="shared" si="8"/>
        <v>24.582254943085719</v>
      </c>
      <c r="P16" s="15">
        <f t="shared" si="9"/>
        <v>612.42921117711001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19.19412851612903</v>
      </c>
      <c r="G17" s="15">
        <f t="shared" si="0"/>
        <v>56.939519999999987</v>
      </c>
      <c r="H17" s="15">
        <f t="shared" si="1"/>
        <v>88.968000000000004</v>
      </c>
      <c r="I17" s="15">
        <f t="shared" si="2"/>
        <v>225.26902124137931</v>
      </c>
      <c r="J17" s="15">
        <f t="shared" si="3"/>
        <v>0.72395999999999994</v>
      </c>
      <c r="K17" s="15">
        <f t="shared" si="4"/>
        <v>3.1947434009289681</v>
      </c>
      <c r="L17" s="15">
        <f t="shared" si="5"/>
        <v>76.690677966101688</v>
      </c>
      <c r="M17" s="15">
        <f t="shared" si="6"/>
        <v>73.226500300799998</v>
      </c>
      <c r="N17" s="15">
        <f t="shared" si="7"/>
        <v>8.8552341503999994</v>
      </c>
      <c r="O17" s="15">
        <f t="shared" si="8"/>
        <v>21.509473075200003</v>
      </c>
      <c r="P17" s="15">
        <f t="shared" si="9"/>
        <v>574.57125865093894</v>
      </c>
      <c r="S17" s="8"/>
      <c r="V17" s="8"/>
      <c r="AB17" s="8"/>
      <c r="AE17" s="8"/>
      <c r="AH17" s="8"/>
      <c r="AK17" s="8"/>
      <c r="AP17" s="8"/>
    </row>
    <row r="18" spans="5:42" x14ac:dyDescent="0.25">
      <c r="E18" s="11">
        <v>9</v>
      </c>
      <c r="F18" s="12">
        <f t="shared" si="10"/>
        <v>21.59339458064516</v>
      </c>
      <c r="G18" s="15">
        <f t="shared" si="0"/>
        <v>64.056959999999989</v>
      </c>
      <c r="H18" s="15">
        <f t="shared" si="1"/>
        <v>100.089</v>
      </c>
      <c r="I18" s="15">
        <f t="shared" si="2"/>
        <v>200.23912999233715</v>
      </c>
      <c r="J18" s="15">
        <f t="shared" si="3"/>
        <v>0.64351999999999998</v>
      </c>
      <c r="K18" s="15">
        <f t="shared" si="4"/>
        <v>2.8397719119368605</v>
      </c>
      <c r="L18" s="15">
        <f t="shared" si="5"/>
        <v>68.169491525423723</v>
      </c>
      <c r="M18" s="15">
        <f t="shared" si="6"/>
        <v>65.090222489599995</v>
      </c>
      <c r="N18" s="15">
        <f t="shared" si="7"/>
        <v>7.8713192447999996</v>
      </c>
      <c r="O18" s="15">
        <f t="shared" si="8"/>
        <v>19.119531622400004</v>
      </c>
      <c r="P18" s="15">
        <f t="shared" si="9"/>
        <v>549.71234136714293</v>
      </c>
      <c r="S18" s="8"/>
      <c r="V18" s="8"/>
      <c r="AB18" s="8"/>
      <c r="AE18" s="8"/>
      <c r="AH18" s="8"/>
      <c r="AK18" s="8"/>
      <c r="AP18" s="8"/>
    </row>
    <row r="19" spans="5:42" x14ac:dyDescent="0.25">
      <c r="E19" s="11">
        <v>10</v>
      </c>
      <c r="F19" s="12">
        <f t="shared" si="10"/>
        <v>23.992660645161287</v>
      </c>
      <c r="G19" s="15">
        <f t="shared" si="0"/>
        <v>71.174399999999991</v>
      </c>
      <c r="H19" s="15">
        <f t="shared" si="1"/>
        <v>111.21000000000001</v>
      </c>
      <c r="I19" s="15">
        <f t="shared" si="2"/>
        <v>180.21521699310344</v>
      </c>
      <c r="J19" s="15">
        <f t="shared" si="3"/>
        <v>0.57916799999999991</v>
      </c>
      <c r="K19" s="15">
        <f t="shared" si="4"/>
        <v>2.5557947207431746</v>
      </c>
      <c r="L19" s="15">
        <f t="shared" si="5"/>
        <v>61.352542372881352</v>
      </c>
      <c r="M19" s="15">
        <f t="shared" si="6"/>
        <v>58.581200240640001</v>
      </c>
      <c r="N19" s="15">
        <f t="shared" si="7"/>
        <v>7.0841873203199999</v>
      </c>
      <c r="O19" s="15">
        <f t="shared" si="8"/>
        <v>17.207578460160001</v>
      </c>
      <c r="P19" s="15">
        <f t="shared" si="9"/>
        <v>533.95274875300925</v>
      </c>
      <c r="S19" s="8"/>
      <c r="V19" s="8"/>
      <c r="AB19" s="8"/>
      <c r="AE19" s="8"/>
      <c r="AH19" s="8"/>
      <c r="AK19" s="8"/>
      <c r="AP19" s="8"/>
    </row>
    <row r="20" spans="5:42" x14ac:dyDescent="0.25">
      <c r="E20" s="11">
        <v>11</v>
      </c>
      <c r="F20" s="12">
        <f t="shared" si="10"/>
        <v>26.391926709677417</v>
      </c>
      <c r="G20" s="15">
        <f t="shared" si="0"/>
        <v>78.291839999999979</v>
      </c>
      <c r="H20" s="15">
        <f t="shared" si="1"/>
        <v>122.331</v>
      </c>
      <c r="I20" s="15">
        <f t="shared" si="2"/>
        <v>163.83201544827585</v>
      </c>
      <c r="J20" s="15">
        <f t="shared" si="3"/>
        <v>0.52651636363636356</v>
      </c>
      <c r="K20" s="15">
        <f t="shared" si="4"/>
        <v>2.3234497461301586</v>
      </c>
      <c r="L20" s="15">
        <f t="shared" si="5"/>
        <v>55.775038520801225</v>
      </c>
      <c r="M20" s="15">
        <f t="shared" si="6"/>
        <v>53.255636582400001</v>
      </c>
      <c r="N20" s="15">
        <f t="shared" si="7"/>
        <v>6.4401702911999994</v>
      </c>
      <c r="O20" s="15">
        <f t="shared" si="8"/>
        <v>15.643253145600001</v>
      </c>
      <c r="P20" s="15">
        <f t="shared" si="9"/>
        <v>524.81084680772096</v>
      </c>
      <c r="S20" s="8"/>
      <c r="V20" s="8"/>
      <c r="AB20" s="8"/>
      <c r="AE20" s="8"/>
      <c r="AH20" s="8"/>
      <c r="AK20" s="8"/>
      <c r="AP20" s="8"/>
    </row>
    <row r="21" spans="5:42" x14ac:dyDescent="0.25">
      <c r="E21" s="11">
        <v>12</v>
      </c>
      <c r="F21" s="12">
        <f t="shared" si="10"/>
        <v>28.791192774193547</v>
      </c>
      <c r="G21" s="15">
        <f t="shared" si="0"/>
        <v>85.409279999999981</v>
      </c>
      <c r="H21" s="15">
        <f t="shared" si="1"/>
        <v>133.452</v>
      </c>
      <c r="I21" s="15">
        <f t="shared" si="2"/>
        <v>150.17934749425288</v>
      </c>
      <c r="J21" s="15">
        <f t="shared" si="3"/>
        <v>0.48263999999999996</v>
      </c>
      <c r="K21" s="15">
        <f t="shared" si="4"/>
        <v>2.1298289339526453</v>
      </c>
      <c r="L21" s="15">
        <f t="shared" si="5"/>
        <v>51.127118644067792</v>
      </c>
      <c r="M21" s="15">
        <f t="shared" si="6"/>
        <v>48.817666867199996</v>
      </c>
      <c r="N21" s="15">
        <f t="shared" si="7"/>
        <v>5.9034894335999999</v>
      </c>
      <c r="O21" s="15">
        <f t="shared" si="8"/>
        <v>14.339648716800001</v>
      </c>
      <c r="P21" s="15">
        <f t="shared" si="9"/>
        <v>520.63221286406679</v>
      </c>
      <c r="Q21" s="13" t="s">
        <v>327</v>
      </c>
      <c r="R21" s="19">
        <f>MIN(P10:P40)</f>
        <v>520.27147738320809</v>
      </c>
      <c r="S21" s="4" t="s">
        <v>72</v>
      </c>
      <c r="T21" s="2">
        <f>'a_r=0.5'!T21</f>
        <v>4368.6059999999998</v>
      </c>
      <c r="V21" s="8"/>
      <c r="AB21" s="8"/>
      <c r="AE21" s="8"/>
      <c r="AH21" s="8"/>
      <c r="AK21" s="8"/>
      <c r="AP21" s="8"/>
    </row>
    <row r="22" spans="5:42" x14ac:dyDescent="0.25">
      <c r="E22" s="11">
        <v>13</v>
      </c>
      <c r="F22" s="12">
        <f t="shared" si="10"/>
        <v>31.190458838709674</v>
      </c>
      <c r="G22" s="15">
        <f t="shared" si="0"/>
        <v>92.526719999999983</v>
      </c>
      <c r="H22" s="15">
        <f t="shared" si="1"/>
        <v>144.57300000000001</v>
      </c>
      <c r="I22" s="15">
        <f t="shared" si="2"/>
        <v>138.62708999469496</v>
      </c>
      <c r="J22" s="15">
        <f t="shared" si="3"/>
        <v>0.44551384615384609</v>
      </c>
      <c r="K22" s="15">
        <f t="shared" si="4"/>
        <v>1.9659959390332111</v>
      </c>
      <c r="L22" s="15">
        <f t="shared" si="5"/>
        <v>47.194263363754885</v>
      </c>
      <c r="M22" s="15">
        <f t="shared" si="6"/>
        <v>45.062461723569228</v>
      </c>
      <c r="N22" s="15">
        <f t="shared" si="7"/>
        <v>5.4493748617846149</v>
      </c>
      <c r="O22" s="15">
        <f t="shared" si="8"/>
        <v>13.236598815507694</v>
      </c>
      <c r="P22" s="15">
        <f t="shared" si="9"/>
        <v>520.27147738320809</v>
      </c>
      <c r="S22" s="4" t="s">
        <v>73</v>
      </c>
      <c r="T22" s="19">
        <f>T21-P24</f>
        <v>3840.6566169603593</v>
      </c>
      <c r="V22" s="8"/>
      <c r="AB22" s="8"/>
      <c r="AE22" s="8"/>
      <c r="AH22" s="8"/>
      <c r="AK22" s="8"/>
      <c r="AP22" s="8"/>
    </row>
    <row r="23" spans="5:42" x14ac:dyDescent="0.25">
      <c r="E23" s="11">
        <v>14</v>
      </c>
      <c r="F23" s="12">
        <f t="shared" si="10"/>
        <v>33.5897249032258</v>
      </c>
      <c r="G23" s="15">
        <f t="shared" si="0"/>
        <v>99.644159999999971</v>
      </c>
      <c r="H23" s="15">
        <f t="shared" si="1"/>
        <v>155.69400000000002</v>
      </c>
      <c r="I23" s="15">
        <f t="shared" si="2"/>
        <v>128.72515499507389</v>
      </c>
      <c r="J23" s="15">
        <f t="shared" si="3"/>
        <v>0.41369142857142854</v>
      </c>
      <c r="K23" s="15">
        <f t="shared" si="4"/>
        <v>1.8255676576736961</v>
      </c>
      <c r="L23" s="15">
        <f t="shared" si="5"/>
        <v>43.823244552058107</v>
      </c>
      <c r="M23" s="15">
        <f t="shared" si="6"/>
        <v>41.843714457600001</v>
      </c>
      <c r="N23" s="15">
        <f t="shared" si="7"/>
        <v>5.060133800228571</v>
      </c>
      <c r="O23" s="15">
        <f t="shared" si="8"/>
        <v>12.291127471542859</v>
      </c>
      <c r="P23" s="15">
        <f t="shared" si="9"/>
        <v>522.91051926597436</v>
      </c>
      <c r="S23" s="8"/>
      <c r="V23" s="8"/>
      <c r="AB23" s="8"/>
      <c r="AE23" s="8"/>
      <c r="AH23" s="8"/>
      <c r="AK23" s="8"/>
      <c r="AP23" s="8"/>
    </row>
    <row r="24" spans="5:42" x14ac:dyDescent="0.25">
      <c r="E24" s="11">
        <v>15</v>
      </c>
      <c r="F24" s="12">
        <f t="shared" si="10"/>
        <v>35.988990967741934</v>
      </c>
      <c r="G24" s="15">
        <f t="shared" si="0"/>
        <v>106.76159999999997</v>
      </c>
      <c r="H24" s="15">
        <f t="shared" si="1"/>
        <v>166.815</v>
      </c>
      <c r="I24" s="15">
        <f t="shared" si="2"/>
        <v>120.14347799540229</v>
      </c>
      <c r="J24" s="15">
        <f t="shared" si="3"/>
        <v>0.38611199999999996</v>
      </c>
      <c r="K24" s="15">
        <f t="shared" si="4"/>
        <v>1.7038631471621164</v>
      </c>
      <c r="L24" s="15">
        <f t="shared" si="5"/>
        <v>40.901694915254232</v>
      </c>
      <c r="M24" s="15">
        <f t="shared" si="6"/>
        <v>39.054133493759998</v>
      </c>
      <c r="N24" s="15">
        <f t="shared" si="7"/>
        <v>4.7227915468799999</v>
      </c>
      <c r="O24" s="15">
        <f t="shared" si="8"/>
        <v>11.471718973440002</v>
      </c>
      <c r="P24" s="15">
        <f t="shared" si="9"/>
        <v>527.94938303964057</v>
      </c>
      <c r="S24" s="8"/>
      <c r="V24" s="8"/>
      <c r="AB24" s="8"/>
      <c r="AE24" s="8"/>
      <c r="AH24" s="8"/>
      <c r="AK24" s="8"/>
      <c r="AP24" s="8"/>
    </row>
    <row r="25" spans="5:42" x14ac:dyDescent="0.25">
      <c r="E25" s="11">
        <v>16</v>
      </c>
      <c r="F25" s="12">
        <f t="shared" si="10"/>
        <v>38.388257032258061</v>
      </c>
      <c r="G25" s="15">
        <f t="shared" si="0"/>
        <v>113.87903999999997</v>
      </c>
      <c r="H25" s="15">
        <f t="shared" si="1"/>
        <v>177.93600000000001</v>
      </c>
      <c r="I25" s="15">
        <f t="shared" si="2"/>
        <v>112.63451062068965</v>
      </c>
      <c r="J25" s="15">
        <f t="shared" si="3"/>
        <v>0.36197999999999997</v>
      </c>
      <c r="K25" s="15">
        <f t="shared" si="4"/>
        <v>1.5973717004644841</v>
      </c>
      <c r="L25" s="15">
        <f t="shared" si="5"/>
        <v>38.345338983050844</v>
      </c>
      <c r="M25" s="15">
        <f t="shared" si="6"/>
        <v>36.613250150399999</v>
      </c>
      <c r="N25" s="15">
        <f t="shared" si="7"/>
        <v>4.4276170751999997</v>
      </c>
      <c r="O25" s="15">
        <f t="shared" si="8"/>
        <v>10.754736537600001</v>
      </c>
      <c r="P25" s="15">
        <f t="shared" si="9"/>
        <v>534.93810209966307</v>
      </c>
      <c r="S25" s="8"/>
      <c r="V25" s="8"/>
      <c r="AB25" s="8"/>
      <c r="AE25" s="8"/>
      <c r="AH25" s="8"/>
      <c r="AK25" s="8"/>
      <c r="AP25" s="8"/>
    </row>
    <row r="26" spans="5:42" x14ac:dyDescent="0.25">
      <c r="E26" s="11">
        <v>17</v>
      </c>
      <c r="F26" s="12">
        <f t="shared" si="10"/>
        <v>40.787523096774187</v>
      </c>
      <c r="G26" s="15">
        <f t="shared" si="0"/>
        <v>120.99647999999998</v>
      </c>
      <c r="H26" s="15">
        <f t="shared" si="1"/>
        <v>189.05700000000002</v>
      </c>
      <c r="I26" s="15">
        <f t="shared" si="2"/>
        <v>106.00895117241379</v>
      </c>
      <c r="J26" s="15">
        <f t="shared" si="3"/>
        <v>0.3406870588235294</v>
      </c>
      <c r="K26" s="15">
        <f t="shared" si="4"/>
        <v>1.5034086592606908</v>
      </c>
      <c r="L26" s="15">
        <f t="shared" si="5"/>
        <v>36.089730807577268</v>
      </c>
      <c r="M26" s="15">
        <f t="shared" si="6"/>
        <v>34.459529553317644</v>
      </c>
      <c r="N26" s="15">
        <f t="shared" si="7"/>
        <v>4.1671690119529412</v>
      </c>
      <c r="O26" s="15">
        <f t="shared" si="8"/>
        <v>10.122104976564707</v>
      </c>
      <c r="P26" s="15">
        <f t="shared" si="9"/>
        <v>543.53258433668486</v>
      </c>
      <c r="S26" s="8"/>
      <c r="V26" s="8"/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43.186789161290321</v>
      </c>
      <c r="G27" s="15">
        <f t="shared" si="0"/>
        <v>128.11391999999998</v>
      </c>
      <c r="H27" s="15">
        <f t="shared" si="1"/>
        <v>200.178</v>
      </c>
      <c r="I27" s="15">
        <f t="shared" si="2"/>
        <v>100.11956499616858</v>
      </c>
      <c r="J27" s="15">
        <f t="shared" si="3"/>
        <v>0.32175999999999999</v>
      </c>
      <c r="K27" s="15">
        <f t="shared" si="4"/>
        <v>1.4198859559684303</v>
      </c>
      <c r="L27" s="15">
        <f t="shared" si="5"/>
        <v>34.084745762711862</v>
      </c>
      <c r="M27" s="15">
        <f t="shared" si="6"/>
        <v>32.545111244799998</v>
      </c>
      <c r="N27" s="15">
        <f t="shared" si="7"/>
        <v>3.9356596223999998</v>
      </c>
      <c r="O27" s="15">
        <f t="shared" si="8"/>
        <v>9.5597658112000019</v>
      </c>
      <c r="P27" s="15">
        <f t="shared" si="9"/>
        <v>553.46520255453902</v>
      </c>
      <c r="S27" s="8"/>
      <c r="V27" s="8"/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45.586055225806447</v>
      </c>
      <c r="G28" s="15">
        <f t="shared" si="0"/>
        <v>135.23135999999997</v>
      </c>
      <c r="H28" s="15">
        <f t="shared" si="1"/>
        <v>211.29900000000001</v>
      </c>
      <c r="I28" s="15">
        <f t="shared" si="2"/>
        <v>94.850114206896549</v>
      </c>
      <c r="J28" s="15">
        <f t="shared" si="3"/>
        <v>0.30482526315789471</v>
      </c>
      <c r="K28" s="15">
        <f t="shared" si="4"/>
        <v>1.3451551161806181</v>
      </c>
      <c r="L28" s="15">
        <f t="shared" si="5"/>
        <v>32.290811775200709</v>
      </c>
      <c r="M28" s="15">
        <f t="shared" si="6"/>
        <v>30.832210652968421</v>
      </c>
      <c r="N28" s="15">
        <f t="shared" si="7"/>
        <v>3.7285196422736839</v>
      </c>
      <c r="O28" s="15">
        <f t="shared" si="8"/>
        <v>9.0566202421894744</v>
      </c>
      <c r="P28" s="15">
        <f t="shared" si="9"/>
        <v>564.52467212467388</v>
      </c>
      <c r="S28" s="8"/>
      <c r="V28" s="8"/>
      <c r="AB28" s="8"/>
      <c r="AE28" s="8"/>
      <c r="AH28" s="8"/>
      <c r="AK28" s="8"/>
      <c r="AP28" s="8"/>
    </row>
    <row r="29" spans="5:42" x14ac:dyDescent="0.25">
      <c r="E29" s="11">
        <v>20</v>
      </c>
      <c r="F29" s="12">
        <f t="shared" si="10"/>
        <v>47.985321290322574</v>
      </c>
      <c r="G29" s="15">
        <f t="shared" si="0"/>
        <v>142.34879999999998</v>
      </c>
      <c r="H29" s="15">
        <f t="shared" si="1"/>
        <v>222.42000000000002</v>
      </c>
      <c r="I29" s="15">
        <f t="shared" si="2"/>
        <v>90.10760849655172</v>
      </c>
      <c r="J29" s="15">
        <f t="shared" si="3"/>
        <v>0.28958399999999995</v>
      </c>
      <c r="K29" s="15">
        <f t="shared" si="4"/>
        <v>1.2778973603715873</v>
      </c>
      <c r="L29" s="15">
        <f t="shared" si="5"/>
        <v>30.676271186440676</v>
      </c>
      <c r="M29" s="15">
        <f t="shared" si="6"/>
        <v>29.290600120320001</v>
      </c>
      <c r="N29" s="15">
        <f t="shared" si="7"/>
        <v>3.5420936601599999</v>
      </c>
      <c r="O29" s="15">
        <f t="shared" si="8"/>
        <v>8.6037892300800003</v>
      </c>
      <c r="P29" s="15">
        <f t="shared" si="9"/>
        <v>576.54196534424671</v>
      </c>
      <c r="S29" s="8"/>
      <c r="V29" s="8"/>
      <c r="AB29" s="8"/>
      <c r="AE29" s="8"/>
      <c r="AH29" s="8"/>
      <c r="AK29" s="8"/>
      <c r="AP29" s="8"/>
    </row>
    <row r="30" spans="5:42" x14ac:dyDescent="0.25">
      <c r="E30" s="11">
        <v>21</v>
      </c>
      <c r="F30" s="12">
        <f t="shared" si="10"/>
        <v>50.384587354838708</v>
      </c>
      <c r="G30" s="15">
        <f t="shared" si="0"/>
        <v>149.46623999999997</v>
      </c>
      <c r="H30" s="15">
        <f t="shared" si="1"/>
        <v>233.541</v>
      </c>
      <c r="I30" s="15">
        <f t="shared" si="2"/>
        <v>85.816769996715919</v>
      </c>
      <c r="J30" s="15">
        <f t="shared" si="3"/>
        <v>0.27579428571428571</v>
      </c>
      <c r="K30" s="15">
        <f t="shared" si="4"/>
        <v>1.2170451051157973</v>
      </c>
      <c r="L30" s="15">
        <f t="shared" si="5"/>
        <v>29.215496368038739</v>
      </c>
      <c r="M30" s="15">
        <f t="shared" si="6"/>
        <v>27.895809638399999</v>
      </c>
      <c r="N30" s="15">
        <f t="shared" si="7"/>
        <v>3.373422533485714</v>
      </c>
      <c r="O30" s="15">
        <f t="shared" si="8"/>
        <v>8.1940849810285723</v>
      </c>
      <c r="P30" s="15">
        <f t="shared" si="9"/>
        <v>589.38025026333776</v>
      </c>
      <c r="S30" s="8"/>
      <c r="V30" s="8"/>
      <c r="AB30" s="8"/>
      <c r="AE30" s="8"/>
      <c r="AH30" s="8"/>
      <c r="AK30" s="8"/>
      <c r="AP30" s="8"/>
    </row>
    <row r="31" spans="5:42" x14ac:dyDescent="0.25">
      <c r="E31" s="11">
        <v>22</v>
      </c>
      <c r="F31" s="12">
        <f t="shared" si="10"/>
        <v>52.783853419354834</v>
      </c>
      <c r="G31" s="15">
        <f t="shared" si="0"/>
        <v>156.58367999999996</v>
      </c>
      <c r="H31" s="15">
        <f t="shared" si="1"/>
        <v>244.66200000000001</v>
      </c>
      <c r="I31" s="15">
        <f t="shared" si="2"/>
        <v>81.916007724137927</v>
      </c>
      <c r="J31" s="15">
        <f t="shared" si="3"/>
        <v>0.26325818181818178</v>
      </c>
      <c r="K31" s="15">
        <f t="shared" si="4"/>
        <v>1.1617248730650793</v>
      </c>
      <c r="L31" s="15">
        <f t="shared" si="5"/>
        <v>27.887519260400612</v>
      </c>
      <c r="M31" s="15">
        <f t="shared" si="6"/>
        <v>26.627818291200001</v>
      </c>
      <c r="N31" s="15">
        <f t="shared" si="7"/>
        <v>3.2200851455999997</v>
      </c>
      <c r="O31" s="15">
        <f t="shared" si="8"/>
        <v>7.8216265728000005</v>
      </c>
      <c r="P31" s="15">
        <f t="shared" si="9"/>
        <v>602.92757346837664</v>
      </c>
      <c r="S31" s="8"/>
      <c r="V31" s="8"/>
      <c r="AB31" s="8"/>
      <c r="AE31" s="8"/>
      <c r="AH31" s="8"/>
      <c r="AK31" s="8"/>
      <c r="AP31" s="8"/>
    </row>
    <row r="32" spans="5:42" x14ac:dyDescent="0.25">
      <c r="E32" s="11">
        <v>23</v>
      </c>
      <c r="F32" s="12">
        <f t="shared" si="10"/>
        <v>55.183119483870961</v>
      </c>
      <c r="G32" s="15">
        <f t="shared" si="0"/>
        <v>163.70111999999997</v>
      </c>
      <c r="H32" s="15">
        <f t="shared" si="1"/>
        <v>255.78300000000002</v>
      </c>
      <c r="I32" s="15">
        <f t="shared" si="2"/>
        <v>78.354442170914538</v>
      </c>
      <c r="J32" s="15">
        <f t="shared" si="3"/>
        <v>0.25181217391304345</v>
      </c>
      <c r="K32" s="15">
        <f t="shared" si="4"/>
        <v>1.1112150959752933</v>
      </c>
      <c r="L32" s="15">
        <f t="shared" si="5"/>
        <v>26.67501842299189</v>
      </c>
      <c r="M32" s="15">
        <f t="shared" si="6"/>
        <v>25.470087061147826</v>
      </c>
      <c r="N32" s="15">
        <f t="shared" si="7"/>
        <v>3.0800814436173911</v>
      </c>
      <c r="O32" s="15">
        <f t="shared" si="8"/>
        <v>7.4815558522434795</v>
      </c>
      <c r="P32" s="15">
        <f t="shared" si="9"/>
        <v>617.09145170467445</v>
      </c>
      <c r="S32" s="8"/>
      <c r="V32" s="8"/>
      <c r="AB32" s="8"/>
      <c r="AE32" s="8"/>
      <c r="AH32" s="8"/>
      <c r="AK32" s="8"/>
      <c r="AP32" s="8"/>
    </row>
    <row r="33" spans="5:42" x14ac:dyDescent="0.25">
      <c r="E33" s="11">
        <v>24</v>
      </c>
      <c r="F33" s="12">
        <f t="shared" si="10"/>
        <v>57.582385548387094</v>
      </c>
      <c r="G33" s="15">
        <f t="shared" si="0"/>
        <v>170.81855999999996</v>
      </c>
      <c r="H33" s="15">
        <f t="shared" si="1"/>
        <v>266.904</v>
      </c>
      <c r="I33" s="15">
        <f t="shared" si="2"/>
        <v>75.08967374712644</v>
      </c>
      <c r="J33" s="15">
        <f t="shared" si="3"/>
        <v>0.24131999999999998</v>
      </c>
      <c r="K33" s="15">
        <f t="shared" si="4"/>
        <v>1.0649144669763226</v>
      </c>
      <c r="L33" s="15">
        <f t="shared" si="5"/>
        <v>25.563559322033896</v>
      </c>
      <c r="M33" s="15">
        <f t="shared" si="6"/>
        <v>24.408833433599998</v>
      </c>
      <c r="N33" s="15">
        <f t="shared" si="7"/>
        <v>2.9517447167999999</v>
      </c>
      <c r="O33" s="15">
        <f t="shared" si="8"/>
        <v>7.1698243584000005</v>
      </c>
      <c r="P33" s="15">
        <f t="shared" si="9"/>
        <v>631.79481559332373</v>
      </c>
      <c r="S33" s="8"/>
      <c r="V33" s="8"/>
      <c r="AB33" s="8"/>
      <c r="AE33" s="8"/>
      <c r="AH33" s="8"/>
      <c r="AK33" s="8"/>
      <c r="AP33" s="8"/>
    </row>
    <row r="34" spans="5:42" x14ac:dyDescent="0.25">
      <c r="E34" s="11">
        <v>25</v>
      </c>
      <c r="F34" s="12">
        <f t="shared" si="10"/>
        <v>59.981651612903221</v>
      </c>
      <c r="G34" s="15">
        <f t="shared" si="0"/>
        <v>177.93599999999995</v>
      </c>
      <c r="H34" s="15">
        <f t="shared" si="1"/>
        <v>278.02500000000003</v>
      </c>
      <c r="I34" s="15">
        <f t="shared" si="2"/>
        <v>72.086086797241379</v>
      </c>
      <c r="J34" s="15">
        <f t="shared" si="3"/>
        <v>0.23166719999999999</v>
      </c>
      <c r="K34" s="15">
        <f t="shared" si="4"/>
        <v>1.0223178882972699</v>
      </c>
      <c r="L34" s="15">
        <f t="shared" si="5"/>
        <v>24.541016949152539</v>
      </c>
      <c r="M34" s="15">
        <f t="shared" si="6"/>
        <v>23.432480096256</v>
      </c>
      <c r="N34" s="15">
        <f t="shared" si="7"/>
        <v>2.8336749281279996</v>
      </c>
      <c r="O34" s="15">
        <f t="shared" si="8"/>
        <v>6.8830313840640009</v>
      </c>
      <c r="P34" s="15">
        <f t="shared" si="9"/>
        <v>646.97292685604225</v>
      </c>
      <c r="S34" s="8"/>
      <c r="V34" s="8"/>
      <c r="AB34" s="8"/>
      <c r="AE34" s="8"/>
      <c r="AH34" s="8"/>
      <c r="AK34" s="8"/>
      <c r="AP34" s="8"/>
    </row>
    <row r="35" spans="5:42" x14ac:dyDescent="0.25">
      <c r="E35" s="11">
        <v>26</v>
      </c>
      <c r="F35" s="12">
        <f t="shared" si="10"/>
        <v>62.380917677419347</v>
      </c>
      <c r="G35" s="15">
        <f t="shared" si="0"/>
        <v>185.05343999999997</v>
      </c>
      <c r="H35" s="15">
        <f t="shared" si="1"/>
        <v>289.14600000000002</v>
      </c>
      <c r="I35" s="15">
        <f t="shared" si="2"/>
        <v>69.313544997347478</v>
      </c>
      <c r="J35" s="15">
        <f t="shared" si="3"/>
        <v>0.22275692307692305</v>
      </c>
      <c r="K35" s="15">
        <f t="shared" si="4"/>
        <v>0.98299796951660556</v>
      </c>
      <c r="L35" s="15">
        <f t="shared" si="5"/>
        <v>23.597131681877443</v>
      </c>
      <c r="M35" s="15">
        <f t="shared" si="6"/>
        <v>22.531230861784614</v>
      </c>
      <c r="N35" s="15">
        <f t="shared" si="7"/>
        <v>2.7246874308923075</v>
      </c>
      <c r="O35" s="15">
        <f t="shared" si="8"/>
        <v>6.6182994077538471</v>
      </c>
      <c r="P35" s="15">
        <f t="shared" si="9"/>
        <v>662.57100694966857</v>
      </c>
      <c r="S35" s="8"/>
      <c r="V35" s="8"/>
      <c r="AB35" s="8"/>
      <c r="AE35" s="8"/>
      <c r="AH35" s="8"/>
      <c r="AK35" s="8"/>
      <c r="AP35" s="8"/>
    </row>
    <row r="36" spans="5:42" x14ac:dyDescent="0.25">
      <c r="E36" s="11">
        <v>27</v>
      </c>
      <c r="F36" s="12">
        <f t="shared" si="10"/>
        <v>64.780183741935474</v>
      </c>
      <c r="G36" s="15">
        <f t="shared" si="0"/>
        <v>192.17087999999995</v>
      </c>
      <c r="H36" s="15">
        <f t="shared" si="1"/>
        <v>300.267</v>
      </c>
      <c r="I36" s="15">
        <f t="shared" si="2"/>
        <v>66.74637666411239</v>
      </c>
      <c r="J36" s="15">
        <f t="shared" si="3"/>
        <v>0.21450666666666665</v>
      </c>
      <c r="K36" s="15">
        <f t="shared" si="4"/>
        <v>0.94659063731228688</v>
      </c>
      <c r="L36" s="15">
        <f t="shared" si="5"/>
        <v>22.723163841807906</v>
      </c>
      <c r="M36" s="15">
        <f t="shared" si="6"/>
        <v>21.696740829866666</v>
      </c>
      <c r="N36" s="15">
        <f t="shared" si="7"/>
        <v>2.6237730816</v>
      </c>
      <c r="O36" s="15">
        <f t="shared" si="8"/>
        <v>6.373177207466667</v>
      </c>
      <c r="P36" s="15">
        <f t="shared" si="9"/>
        <v>678.54239267076809</v>
      </c>
      <c r="S36" s="8"/>
      <c r="V36" s="8"/>
      <c r="AB36" s="8"/>
      <c r="AE36" s="8"/>
      <c r="AH36" s="8"/>
      <c r="AK36" s="8"/>
      <c r="AP36" s="8"/>
    </row>
    <row r="37" spans="5:42" x14ac:dyDescent="0.25">
      <c r="E37" s="11">
        <v>28</v>
      </c>
      <c r="F37" s="12">
        <f>E37*$F$7</f>
        <v>67.179449806451601</v>
      </c>
      <c r="G37" s="15">
        <f t="shared" si="0"/>
        <v>199.28831999999994</v>
      </c>
      <c r="H37" s="15">
        <f t="shared" si="1"/>
        <v>311.38800000000003</v>
      </c>
      <c r="I37" s="15">
        <f t="shared" si="2"/>
        <v>64.362577497536947</v>
      </c>
      <c r="J37" s="15">
        <f t="shared" si="3"/>
        <v>0.20684571428571427</v>
      </c>
      <c r="K37" s="15">
        <f t="shared" si="4"/>
        <v>0.91278382883684805</v>
      </c>
      <c r="L37" s="15">
        <f t="shared" si="5"/>
        <v>21.911622276029053</v>
      </c>
      <c r="M37" s="15">
        <f t="shared" si="6"/>
        <v>20.9218572288</v>
      </c>
      <c r="N37" s="15">
        <f t="shared" si="7"/>
        <v>2.5300669001142855</v>
      </c>
      <c r="O37" s="15">
        <f t="shared" si="8"/>
        <v>6.1455637357714297</v>
      </c>
      <c r="P37" s="15">
        <f t="shared" si="9"/>
        <v>694.84708698782595</v>
      </c>
      <c r="S37" s="8"/>
      <c r="V37" s="8"/>
      <c r="AB37" s="8"/>
      <c r="AE37" s="8"/>
      <c r="AH37" s="8"/>
      <c r="AK37" s="8"/>
      <c r="AP37" s="8"/>
    </row>
    <row r="38" spans="5:42" x14ac:dyDescent="0.25">
      <c r="E38" s="11">
        <v>29</v>
      </c>
      <c r="F38" s="12">
        <f t="shared" ref="F38:F49" si="11">E38*$F$7</f>
        <v>69.578715870967741</v>
      </c>
      <c r="G38" s="15">
        <f t="shared" si="0"/>
        <v>206.40575999999996</v>
      </c>
      <c r="H38" s="15">
        <f t="shared" si="1"/>
        <v>322.50900000000001</v>
      </c>
      <c r="I38" s="15">
        <f t="shared" si="2"/>
        <v>62.143178273483947</v>
      </c>
      <c r="J38" s="15">
        <f t="shared" si="3"/>
        <v>0.19971310344827584</v>
      </c>
      <c r="K38" s="15">
        <f t="shared" si="4"/>
        <v>0.88130852439419816</v>
      </c>
      <c r="L38" s="15">
        <f t="shared" si="5"/>
        <v>21.156049094097018</v>
      </c>
      <c r="M38" s="15">
        <f t="shared" si="6"/>
        <v>20.200413876082759</v>
      </c>
      <c r="N38" s="15">
        <f t="shared" si="7"/>
        <v>2.442823213903448</v>
      </c>
      <c r="O38" s="15">
        <f t="shared" si="8"/>
        <v>5.9336477448827596</v>
      </c>
      <c r="P38" s="15">
        <f t="shared" si="9"/>
        <v>711.45060970126008</v>
      </c>
      <c r="S38" s="8"/>
      <c r="V38" s="8"/>
      <c r="AB38" s="8"/>
      <c r="AE38" s="8"/>
      <c r="AH38" s="8"/>
      <c r="AK38" s="8"/>
      <c r="AP38" s="8"/>
    </row>
    <row r="39" spans="5:42" x14ac:dyDescent="0.25">
      <c r="E39" s="11">
        <v>30</v>
      </c>
      <c r="F39" s="12">
        <f t="shared" si="11"/>
        <v>71.977981935483868</v>
      </c>
      <c r="G39" s="15">
        <f t="shared" si="0"/>
        <v>213.52319999999995</v>
      </c>
      <c r="H39" s="15">
        <f t="shared" si="1"/>
        <v>333.63</v>
      </c>
      <c r="I39" s="15">
        <f t="shared" si="2"/>
        <v>60.071738997701146</v>
      </c>
      <c r="J39" s="15">
        <f t="shared" si="3"/>
        <v>0.19305599999999998</v>
      </c>
      <c r="K39" s="15">
        <f t="shared" si="4"/>
        <v>0.8519315735810582</v>
      </c>
      <c r="L39" s="15">
        <f t="shared" si="5"/>
        <v>20.450847457627116</v>
      </c>
      <c r="M39" s="15">
        <f t="shared" si="6"/>
        <v>19.527066746879999</v>
      </c>
      <c r="N39" s="15">
        <f t="shared" si="7"/>
        <v>2.36139577344</v>
      </c>
      <c r="O39" s="15">
        <f t="shared" si="8"/>
        <v>5.7358594867200008</v>
      </c>
      <c r="P39" s="15">
        <f t="shared" si="9"/>
        <v>728.32307797143301</v>
      </c>
      <c r="S39" s="8"/>
      <c r="V39" s="8"/>
      <c r="AB39" s="8"/>
      <c r="AE39" s="8"/>
      <c r="AH39" s="8"/>
      <c r="AK39" s="8"/>
      <c r="AP39" s="8"/>
    </row>
    <row r="40" spans="5:42" x14ac:dyDescent="0.25">
      <c r="E40" s="11">
        <v>31</v>
      </c>
      <c r="F40" s="12">
        <f t="shared" si="11"/>
        <v>74.377247999999994</v>
      </c>
      <c r="G40" s="15">
        <f t="shared" si="0"/>
        <v>220.64063999999996</v>
      </c>
      <c r="H40" s="15">
        <f t="shared" si="1"/>
        <v>344.75100000000003</v>
      </c>
      <c r="I40" s="15">
        <f t="shared" si="2"/>
        <v>58.13394096551724</v>
      </c>
      <c r="J40" s="15">
        <f t="shared" si="3"/>
        <v>0.18682838709677418</v>
      </c>
      <c r="K40" s="15">
        <f t="shared" si="4"/>
        <v>0.82444990991715306</v>
      </c>
      <c r="L40" s="15">
        <f t="shared" si="5"/>
        <v>19.791142700929466</v>
      </c>
      <c r="M40" s="15">
        <f t="shared" si="6"/>
        <v>18.897161367948385</v>
      </c>
      <c r="N40" s="15">
        <f t="shared" si="7"/>
        <v>2.2852217162322579</v>
      </c>
      <c r="O40" s="15">
        <f t="shared" si="8"/>
        <v>5.5508317613419358</v>
      </c>
      <c r="P40" s="15">
        <f t="shared" si="9"/>
        <v>745.4384648089831</v>
      </c>
      <c r="S40" s="8"/>
      <c r="V40" s="8"/>
      <c r="AB40" s="8"/>
      <c r="AE40" s="8"/>
      <c r="AH40" s="8"/>
      <c r="AK40" s="8"/>
      <c r="AP40" s="8"/>
    </row>
    <row r="41" spans="5:42" x14ac:dyDescent="0.25">
      <c r="E41" s="11">
        <v>32</v>
      </c>
      <c r="F41" s="12">
        <f t="shared" si="11"/>
        <v>76.776514064516121</v>
      </c>
      <c r="G41" s="15">
        <f t="shared" si="0"/>
        <v>227.75807999999995</v>
      </c>
      <c r="H41" s="15">
        <f t="shared" si="1"/>
        <v>355.87200000000001</v>
      </c>
      <c r="I41" s="15">
        <f t="shared" si="2"/>
        <v>56.317255310344827</v>
      </c>
      <c r="J41" s="15">
        <f t="shared" si="3"/>
        <v>0.18098999999999998</v>
      </c>
      <c r="K41" s="15">
        <f t="shared" si="4"/>
        <v>0.79868585023224203</v>
      </c>
      <c r="L41" s="15">
        <f t="shared" si="5"/>
        <v>19.172669491525422</v>
      </c>
      <c r="M41" s="15">
        <f t="shared" si="6"/>
        <v>18.306625075199999</v>
      </c>
      <c r="N41" s="15">
        <f t="shared" si="7"/>
        <v>2.2138085375999998</v>
      </c>
      <c r="O41" s="15">
        <f t="shared" si="8"/>
        <v>5.3773682688000006</v>
      </c>
      <c r="P41" s="15">
        <f t="shared" si="9"/>
        <v>762.77399659821856</v>
      </c>
      <c r="S41" s="8"/>
      <c r="V41" s="8"/>
      <c r="AB41" s="8"/>
      <c r="AE41" s="8"/>
      <c r="AH41" s="8"/>
      <c r="AK41" s="8"/>
      <c r="AP41" s="8"/>
    </row>
    <row r="42" spans="5:42" x14ac:dyDescent="0.25">
      <c r="E42" s="11">
        <v>33</v>
      </c>
      <c r="F42" s="12">
        <f t="shared" si="11"/>
        <v>79.175780129032248</v>
      </c>
      <c r="G42" s="15">
        <f t="shared" si="0"/>
        <v>234.87551999999994</v>
      </c>
      <c r="H42" s="15">
        <f t="shared" si="1"/>
        <v>366.99299999999999</v>
      </c>
      <c r="I42" s="15">
        <f t="shared" si="2"/>
        <v>54.610671816091951</v>
      </c>
      <c r="J42" s="15">
        <f t="shared" si="3"/>
        <v>0.17550545454545452</v>
      </c>
      <c r="K42" s="15">
        <f t="shared" si="4"/>
        <v>0.77448324871005292</v>
      </c>
      <c r="L42" s="15">
        <f t="shared" si="5"/>
        <v>18.591679506933744</v>
      </c>
      <c r="M42" s="15">
        <f t="shared" si="6"/>
        <v>17.751878860799998</v>
      </c>
      <c r="N42" s="15">
        <f t="shared" si="7"/>
        <v>2.1467234303999998</v>
      </c>
      <c r="O42" s="15">
        <f t="shared" si="8"/>
        <v>5.2144177152000006</v>
      </c>
      <c r="P42" s="15">
        <f t="shared" si="9"/>
        <v>780.3096601617134</v>
      </c>
      <c r="S42" s="8"/>
      <c r="V42" s="8"/>
      <c r="AB42" s="8"/>
      <c r="AE42" s="8"/>
      <c r="AH42" s="8"/>
      <c r="AK42" s="8"/>
      <c r="AP42" s="8"/>
    </row>
    <row r="43" spans="5:42" x14ac:dyDescent="0.25">
      <c r="E43" s="11">
        <v>34</v>
      </c>
      <c r="F43" s="12">
        <f t="shared" si="11"/>
        <v>81.575046193548374</v>
      </c>
      <c r="G43" s="15">
        <f t="shared" si="0"/>
        <v>241.99295999999995</v>
      </c>
      <c r="H43" s="15">
        <f t="shared" si="1"/>
        <v>378.11400000000003</v>
      </c>
      <c r="I43" s="15">
        <f t="shared" si="2"/>
        <v>53.004475586206894</v>
      </c>
      <c r="J43" s="15">
        <f t="shared" si="3"/>
        <v>0.1703435294117647</v>
      </c>
      <c r="K43" s="15">
        <f t="shared" si="4"/>
        <v>0.75170432963034539</v>
      </c>
      <c r="L43" s="15">
        <f t="shared" si="5"/>
        <v>18.044865403788634</v>
      </c>
      <c r="M43" s="15">
        <f t="shared" si="6"/>
        <v>17.229764776658822</v>
      </c>
      <c r="N43" s="15">
        <f t="shared" si="7"/>
        <v>2.0835845059764706</v>
      </c>
      <c r="O43" s="15">
        <f t="shared" si="8"/>
        <v>5.0610524882823533</v>
      </c>
      <c r="P43" s="15">
        <f t="shared" si="9"/>
        <v>798.02779681350376</v>
      </c>
      <c r="S43" s="8"/>
      <c r="V43" s="8"/>
      <c r="AB43" s="8"/>
      <c r="AE43" s="8"/>
      <c r="AH43" s="8"/>
      <c r="AK43" s="8"/>
      <c r="AP43" s="8"/>
    </row>
    <row r="44" spans="5:42" x14ac:dyDescent="0.25">
      <c r="E44" s="11">
        <v>35</v>
      </c>
      <c r="F44" s="12">
        <f t="shared" si="11"/>
        <v>83.974312258064501</v>
      </c>
      <c r="G44" s="15">
        <f t="shared" si="0"/>
        <v>249.11039999999994</v>
      </c>
      <c r="H44" s="15">
        <f t="shared" si="1"/>
        <v>389.23500000000001</v>
      </c>
      <c r="I44" s="15">
        <f t="shared" si="2"/>
        <v>51.490061998029553</v>
      </c>
      <c r="J44" s="15">
        <f t="shared" si="3"/>
        <v>0.16547657142857142</v>
      </c>
      <c r="K44" s="15">
        <f t="shared" si="4"/>
        <v>0.73022706306947838</v>
      </c>
      <c r="L44" s="15">
        <f t="shared" si="5"/>
        <v>17.529297820823242</v>
      </c>
      <c r="M44" s="15">
        <f t="shared" si="6"/>
        <v>16.73748578304</v>
      </c>
      <c r="N44" s="15">
        <f t="shared" si="7"/>
        <v>2.0240535200914285</v>
      </c>
      <c r="O44" s="15">
        <f t="shared" si="8"/>
        <v>4.916450988617143</v>
      </c>
      <c r="P44" s="15">
        <f t="shared" si="9"/>
        <v>815.91276600316394</v>
      </c>
      <c r="S44" s="8"/>
      <c r="V44" s="8"/>
      <c r="AB44" s="8"/>
      <c r="AE44" s="8"/>
      <c r="AH44" s="8"/>
      <c r="AK44" s="8"/>
      <c r="AP44" s="8"/>
    </row>
    <row r="45" spans="5:42" x14ac:dyDescent="0.25">
      <c r="E45" s="11">
        <v>36</v>
      </c>
      <c r="F45" s="12">
        <f t="shared" si="11"/>
        <v>86.373578322580641</v>
      </c>
      <c r="G45" s="15">
        <f t="shared" si="0"/>
        <v>256.22783999999996</v>
      </c>
      <c r="H45" s="15">
        <f t="shared" si="1"/>
        <v>400.35599999999999</v>
      </c>
      <c r="I45" s="15">
        <f t="shared" si="2"/>
        <v>50.059782498084289</v>
      </c>
      <c r="J45" s="15">
        <f t="shared" si="3"/>
        <v>0.16088</v>
      </c>
      <c r="K45" s="15">
        <f t="shared" si="4"/>
        <v>0.70994297798421513</v>
      </c>
      <c r="L45" s="15">
        <f t="shared" si="5"/>
        <v>17.042372881355931</v>
      </c>
      <c r="M45" s="15">
        <f t="shared" si="6"/>
        <v>16.272555622399999</v>
      </c>
      <c r="N45" s="15">
        <f t="shared" si="7"/>
        <v>1.9678298111999999</v>
      </c>
      <c r="O45" s="15">
        <f t="shared" si="8"/>
        <v>4.779882905600001</v>
      </c>
      <c r="P45" s="15">
        <f t="shared" si="9"/>
        <v>833.95066501920496</v>
      </c>
      <c r="S45" s="8"/>
      <c r="V45" s="8"/>
      <c r="AB45" s="8"/>
      <c r="AE45" s="8"/>
      <c r="AH45" s="8"/>
      <c r="AK45" s="8"/>
      <c r="AP45" s="8"/>
    </row>
    <row r="46" spans="5:42" x14ac:dyDescent="0.25">
      <c r="E46" s="11">
        <v>37</v>
      </c>
      <c r="F46" s="12">
        <f t="shared" si="11"/>
        <v>88.772844387096768</v>
      </c>
      <c r="G46" s="15">
        <f t="shared" si="0"/>
        <v>263.34527999999995</v>
      </c>
      <c r="H46" s="15">
        <f t="shared" si="1"/>
        <v>411.47700000000003</v>
      </c>
      <c r="I46" s="15">
        <f t="shared" si="2"/>
        <v>48.706815403541469</v>
      </c>
      <c r="J46" s="15">
        <f t="shared" si="3"/>
        <v>0.15653189189189187</v>
      </c>
      <c r="K46" s="15">
        <f t="shared" si="4"/>
        <v>0.69075532993058775</v>
      </c>
      <c r="L46" s="15">
        <f t="shared" si="5"/>
        <v>16.581768208886853</v>
      </c>
      <c r="M46" s="15">
        <f t="shared" si="6"/>
        <v>15.832756821794595</v>
      </c>
      <c r="N46" s="15">
        <f t="shared" si="7"/>
        <v>1.914645221708108</v>
      </c>
      <c r="O46" s="15">
        <f t="shared" si="8"/>
        <v>4.6506968811243246</v>
      </c>
      <c r="P46" s="15">
        <f t="shared" si="9"/>
        <v>852.12909414597459</v>
      </c>
      <c r="S46" s="8"/>
      <c r="V46" s="8"/>
      <c r="AB46" s="8"/>
      <c r="AE46" s="8"/>
      <c r="AH46" s="8"/>
      <c r="AK46" s="8"/>
      <c r="AP46" s="8"/>
    </row>
    <row r="47" spans="5:42" x14ac:dyDescent="0.25">
      <c r="E47" s="11">
        <v>38</v>
      </c>
      <c r="F47" s="12">
        <f t="shared" si="11"/>
        <v>91.172110451612895</v>
      </c>
      <c r="G47" s="15">
        <f t="shared" si="0"/>
        <v>270.46271999999993</v>
      </c>
      <c r="H47" s="15">
        <f t="shared" si="1"/>
        <v>422.59800000000001</v>
      </c>
      <c r="I47" s="15">
        <f t="shared" si="2"/>
        <v>47.425057103448275</v>
      </c>
      <c r="J47" s="15">
        <f t="shared" si="3"/>
        <v>0.15241263157894736</v>
      </c>
      <c r="K47" s="15">
        <f t="shared" si="4"/>
        <v>0.67257755809030906</v>
      </c>
      <c r="L47" s="15">
        <f t="shared" si="5"/>
        <v>16.145405887600354</v>
      </c>
      <c r="M47" s="15">
        <f t="shared" si="6"/>
        <v>15.41610532648421</v>
      </c>
      <c r="N47" s="15">
        <f t="shared" si="7"/>
        <v>1.864259821136842</v>
      </c>
      <c r="O47" s="15">
        <f t="shared" si="8"/>
        <v>4.5283101210947372</v>
      </c>
      <c r="P47" s="15">
        <f t="shared" si="9"/>
        <v>870.43695890104652</v>
      </c>
      <c r="S47" s="8"/>
      <c r="V47" s="8"/>
      <c r="AB47" s="8"/>
      <c r="AE47" s="8"/>
      <c r="AH47" s="8"/>
      <c r="AK47" s="8"/>
      <c r="AP47" s="8"/>
    </row>
    <row r="48" spans="5:42" x14ac:dyDescent="0.25">
      <c r="E48" s="11">
        <v>39</v>
      </c>
      <c r="F48" s="12">
        <f t="shared" si="11"/>
        <v>93.571376516129021</v>
      </c>
      <c r="G48" s="15">
        <f t="shared" si="0"/>
        <v>277.58015999999992</v>
      </c>
      <c r="H48" s="15">
        <f t="shared" si="1"/>
        <v>433.71899999999999</v>
      </c>
      <c r="I48" s="15">
        <f t="shared" si="2"/>
        <v>46.209029998231649</v>
      </c>
      <c r="J48" s="15">
        <f t="shared" si="3"/>
        <v>0.14850461538461537</v>
      </c>
      <c r="K48" s="15">
        <f t="shared" si="4"/>
        <v>0.65533197967773704</v>
      </c>
      <c r="L48" s="15">
        <f t="shared" si="5"/>
        <v>15.731421121251628</v>
      </c>
      <c r="M48" s="15">
        <f t="shared" si="6"/>
        <v>15.020820574523077</v>
      </c>
      <c r="N48" s="15">
        <f t="shared" si="7"/>
        <v>1.8164582872615382</v>
      </c>
      <c r="O48" s="15">
        <f t="shared" si="8"/>
        <v>4.4121996051692314</v>
      </c>
      <c r="P48" s="15">
        <f t="shared" si="9"/>
        <v>888.86430269762843</v>
      </c>
      <c r="S48" s="8"/>
      <c r="V48" s="8"/>
      <c r="AB48" s="8"/>
      <c r="AE48" s="8"/>
      <c r="AH48" s="8"/>
      <c r="AK48" s="8"/>
      <c r="AP48" s="8"/>
    </row>
    <row r="49" spans="5:31" x14ac:dyDescent="0.25">
      <c r="E49" s="11">
        <v>40</v>
      </c>
      <c r="F49" s="12">
        <f t="shared" si="11"/>
        <v>95.970642580645148</v>
      </c>
      <c r="G49" s="15">
        <f t="shared" si="0"/>
        <v>284.69759999999997</v>
      </c>
      <c r="H49" s="15">
        <f t="shared" si="1"/>
        <v>444.84000000000003</v>
      </c>
      <c r="I49" s="15">
        <f t="shared" si="2"/>
        <v>45.05380424827586</v>
      </c>
      <c r="J49" s="15">
        <f t="shared" si="3"/>
        <v>0.14479199999999998</v>
      </c>
      <c r="K49" s="15">
        <f t="shared" si="4"/>
        <v>0.63894868018579365</v>
      </c>
      <c r="L49" s="15">
        <f t="shared" si="5"/>
        <v>15.338135593220338</v>
      </c>
      <c r="M49" s="15">
        <f t="shared" si="6"/>
        <v>14.64530006016</v>
      </c>
      <c r="N49" s="15">
        <f t="shared" si="7"/>
        <v>1.77104683008</v>
      </c>
      <c r="O49" s="15">
        <f t="shared" si="8"/>
        <v>4.3018946150400001</v>
      </c>
      <c r="P49" s="15">
        <f t="shared" si="9"/>
        <v>907.40216460760723</v>
      </c>
      <c r="V49" s="8"/>
      <c r="AE49" s="8"/>
    </row>
    <row r="50" spans="5:31" x14ac:dyDescent="0.25">
      <c r="V50" s="8"/>
      <c r="AE50" s="8"/>
    </row>
    <row r="51" spans="5:31" x14ac:dyDescent="0.25">
      <c r="V51" s="8"/>
      <c r="AE51" s="8"/>
    </row>
    <row r="52" spans="5:31" x14ac:dyDescent="0.25">
      <c r="V52" s="8"/>
      <c r="AE52" s="8"/>
    </row>
    <row r="53" spans="5:31" x14ac:dyDescent="0.25">
      <c r="V53" s="8"/>
    </row>
    <row r="54" spans="5:31" x14ac:dyDescent="0.25">
      <c r="V54" s="8"/>
    </row>
    <row r="55" spans="5:31" x14ac:dyDescent="0.25">
      <c r="V55" s="8"/>
    </row>
    <row r="56" spans="5:31" x14ac:dyDescent="0.25">
      <c r="V56" s="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DFF6-1201-43E5-AB51-B619757A394C}">
  <dimension ref="A1:AP57"/>
  <sheetViews>
    <sheetView topLeftCell="H1" workbookViewId="0">
      <selection activeCell="Q30" sqref="Q30"/>
    </sheetView>
  </sheetViews>
  <sheetFormatPr defaultRowHeight="15" x14ac:dyDescent="0.25"/>
  <cols>
    <col min="5" max="5" width="11.85546875" customWidth="1"/>
    <col min="6" max="6" width="13.5703125" customWidth="1"/>
    <col min="7" max="7" width="12.7109375" customWidth="1"/>
    <col min="9" max="9" width="12" customWidth="1"/>
    <col min="10" max="10" width="11.42578125" customWidth="1"/>
    <col min="11" max="11" width="14.42578125" customWidth="1"/>
    <col min="13" max="13" width="13.140625" customWidth="1"/>
    <col min="14" max="14" width="10.42578125" customWidth="1"/>
    <col min="16" max="16" width="15.28515625" customWidth="1"/>
    <col min="17" max="17" width="8.85546875" customWidth="1"/>
    <col min="18" max="18" width="16" customWidth="1"/>
    <col min="19" max="19" width="12.7109375" customWidth="1"/>
    <col min="20" max="20" width="14" customWidth="1"/>
    <col min="22" max="22" width="12.42578125" customWidth="1"/>
    <col min="23" max="23" width="11.5703125" bestFit="1" customWidth="1"/>
    <col min="24" max="24" width="13.28515625" customWidth="1"/>
    <col min="26" max="26" width="14" customWidth="1"/>
    <col min="28" max="28" width="12.7109375" customWidth="1"/>
    <col min="29" max="29" width="12.42578125" customWidth="1"/>
    <col min="32" max="32" width="13.140625" customWidth="1"/>
    <col min="35" max="35" width="16.140625" customWidth="1"/>
    <col min="38" max="38" width="14.140625" customWidth="1"/>
    <col min="43" max="43" width="16.140625" customWidth="1"/>
  </cols>
  <sheetData>
    <row r="1" spans="1:42" x14ac:dyDescent="0.25">
      <c r="A1" s="4" t="s">
        <v>5</v>
      </c>
      <c r="B1" s="2">
        <f>'a_r=0.5'!B1</f>
        <v>593.12</v>
      </c>
      <c r="C1" t="s">
        <v>13</v>
      </c>
      <c r="D1" s="4"/>
      <c r="E1" s="8" t="s">
        <v>0</v>
      </c>
      <c r="G1" s="8" t="s">
        <v>18</v>
      </c>
      <c r="I1" t="s">
        <v>21</v>
      </c>
      <c r="K1" s="2" t="s">
        <v>25</v>
      </c>
      <c r="M1" t="s">
        <v>29</v>
      </c>
      <c r="R1" t="s">
        <v>34</v>
      </c>
      <c r="X1" t="s">
        <v>52</v>
      </c>
      <c r="Z1" t="s">
        <v>57</v>
      </c>
      <c r="AB1" t="s">
        <v>65</v>
      </c>
      <c r="AD1" t="s">
        <v>68</v>
      </c>
    </row>
    <row r="2" spans="1:42" x14ac:dyDescent="0.25">
      <c r="A2" s="4" t="s">
        <v>6</v>
      </c>
      <c r="B2" s="2">
        <f>'a_r=0.5'!B2</f>
        <v>20110</v>
      </c>
      <c r="C2" t="s">
        <v>14</v>
      </c>
      <c r="D2" s="4"/>
      <c r="E2" s="1" t="s">
        <v>1</v>
      </c>
      <c r="F2" s="3">
        <f>'a_r=0.5'!F2</f>
        <v>0.95</v>
      </c>
      <c r="G2" s="13" t="s">
        <v>19</v>
      </c>
      <c r="H2" s="2">
        <f>'a_r=0.5'!H2</f>
        <v>0.16</v>
      </c>
      <c r="I2" s="13" t="s">
        <v>22</v>
      </c>
      <c r="J2" s="2">
        <f>'a_r=0.5'!J2</f>
        <v>0.25</v>
      </c>
      <c r="K2" s="1" t="s">
        <v>26</v>
      </c>
      <c r="L2" s="2">
        <f>'a_r=0.5'!L2</f>
        <v>0.34</v>
      </c>
      <c r="M2" s="1" t="s">
        <v>30</v>
      </c>
      <c r="N2" s="2">
        <f>'a_r=0.5'!N2</f>
        <v>0.01</v>
      </c>
      <c r="R2" s="1" t="s">
        <v>35</v>
      </c>
      <c r="S2" s="2">
        <f>'a_r=0.5'!S2</f>
        <v>0.6</v>
      </c>
      <c r="X2" s="4" t="s">
        <v>53</v>
      </c>
      <c r="Y2" s="2">
        <f>'a_r=0.5'!Y2</f>
        <v>0.03</v>
      </c>
      <c r="Z2" s="4" t="s">
        <v>58</v>
      </c>
      <c r="AA2" s="2">
        <f>'a_r=0.5'!AA2</f>
        <v>0.75</v>
      </c>
    </row>
    <row r="3" spans="1:42" x14ac:dyDescent="0.25">
      <c r="A3" s="4" t="s">
        <v>7</v>
      </c>
      <c r="B3" s="2">
        <f>'a_r=0.5'!B3</f>
        <v>21</v>
      </c>
      <c r="C3" t="s">
        <v>12</v>
      </c>
      <c r="D3" s="4"/>
      <c r="E3" s="1" t="s">
        <v>2</v>
      </c>
      <c r="F3" s="3">
        <f>'a_r=0.5'!F3</f>
        <v>0.22</v>
      </c>
      <c r="G3" s="13" t="s">
        <v>20</v>
      </c>
      <c r="H3" s="2">
        <f>'a_r=0.5'!H3</f>
        <v>12</v>
      </c>
      <c r="K3" s="4" t="s">
        <v>27</v>
      </c>
      <c r="L3" s="2">
        <f>'a_r=0.5'!L3</f>
        <v>0.87</v>
      </c>
      <c r="M3" s="1" t="s">
        <v>31</v>
      </c>
      <c r="N3" s="2">
        <f>'a_r=0.5'!N3</f>
        <v>1</v>
      </c>
      <c r="R3" s="4" t="s">
        <v>36</v>
      </c>
      <c r="S3" s="2">
        <f>'a_r=0.5'!S3</f>
        <v>3</v>
      </c>
      <c r="X3" s="1" t="s">
        <v>54</v>
      </c>
      <c r="Y3" s="2">
        <f>'a_r=0.5'!Y3</f>
        <v>1.18</v>
      </c>
      <c r="Z3" s="1" t="s">
        <v>59</v>
      </c>
      <c r="AA3" s="2">
        <f>'a_r=0.5'!AA3</f>
        <v>0.5</v>
      </c>
      <c r="AB3" s="8" t="s">
        <v>66</v>
      </c>
      <c r="AC3" s="8" t="s">
        <v>67</v>
      </c>
      <c r="AD3" s="8" t="s">
        <v>69</v>
      </c>
      <c r="AE3" s="8" t="s">
        <v>70</v>
      </c>
    </row>
    <row r="4" spans="1:42" x14ac:dyDescent="0.25">
      <c r="A4" s="1" t="s">
        <v>8</v>
      </c>
      <c r="B4" s="2">
        <v>0.8</v>
      </c>
      <c r="D4" s="1"/>
      <c r="E4" s="1" t="s">
        <v>3</v>
      </c>
      <c r="F4" s="3">
        <f>'a_r=0.5'!F4</f>
        <v>0.5</v>
      </c>
      <c r="G4" s="3"/>
      <c r="I4" s="14" t="s">
        <v>24</v>
      </c>
      <c r="J4" s="9">
        <f>B4*J2*B1*F5/H3</f>
        <v>11.862400000000001</v>
      </c>
      <c r="M4" s="4" t="s">
        <v>32</v>
      </c>
      <c r="N4" s="2">
        <f>'a_r=0.5'!N4</f>
        <v>2E-3</v>
      </c>
      <c r="R4" s="4" t="s">
        <v>37</v>
      </c>
      <c r="S4" s="2">
        <f>'a_r=0.5'!S4</f>
        <v>0.91</v>
      </c>
      <c r="X4" s="4" t="s">
        <v>55</v>
      </c>
      <c r="Y4" s="2">
        <f>'a_r=0.5'!Y4</f>
        <v>1</v>
      </c>
      <c r="Z4" s="4" t="s">
        <v>62</v>
      </c>
      <c r="AA4" s="2">
        <f>'a_r=0.5'!AA4</f>
        <v>0.16</v>
      </c>
      <c r="AB4" s="8">
        <f>'a_r=0.5'!AB4</f>
        <v>243</v>
      </c>
      <c r="AC4" s="8">
        <f>'a_r=0.5'!AC4</f>
        <v>80000</v>
      </c>
      <c r="AD4" s="8">
        <f>'a_r=0.5'!AD4</f>
        <v>1574</v>
      </c>
      <c r="AE4" s="8">
        <f>'a_r=0.5'!AE4</f>
        <v>30000</v>
      </c>
    </row>
    <row r="5" spans="1:42" x14ac:dyDescent="0.25">
      <c r="A5" s="4" t="s">
        <v>9</v>
      </c>
      <c r="B5" s="2">
        <f>0.3*B3</f>
        <v>6.3</v>
      </c>
      <c r="C5" t="s">
        <v>15</v>
      </c>
      <c r="D5" s="4"/>
      <c r="E5" s="1" t="s">
        <v>4</v>
      </c>
      <c r="F5" s="3">
        <f>'a_r=0.5'!F5</f>
        <v>1.2</v>
      </c>
      <c r="G5" s="14" t="s">
        <v>23</v>
      </c>
      <c r="H5" s="9">
        <f>B4*H2*B1*F5/H3</f>
        <v>7.5919359999999996</v>
      </c>
      <c r="K5" s="14" t="s">
        <v>28</v>
      </c>
      <c r="L5" s="9">
        <f>F2*F3*F5*L2*B1*B7/L3</f>
        <v>1802.1521699310345</v>
      </c>
      <c r="R5" s="1" t="s">
        <v>38</v>
      </c>
      <c r="S5" s="2">
        <f>'a_r=0.5'!S5</f>
        <v>0.97</v>
      </c>
      <c r="Z5" s="8" t="s">
        <v>63</v>
      </c>
      <c r="AA5" s="8" t="s">
        <v>64</v>
      </c>
    </row>
    <row r="6" spans="1:42" x14ac:dyDescent="0.25">
      <c r="A6" s="4" t="s">
        <v>10</v>
      </c>
      <c r="B6" s="2">
        <f>0.15*B3</f>
        <v>3.15</v>
      </c>
      <c r="C6" t="s">
        <v>15</v>
      </c>
      <c r="D6" s="4"/>
      <c r="E6" s="2"/>
      <c r="M6" s="14" t="s">
        <v>33</v>
      </c>
      <c r="N6" s="9">
        <f>N2*N3*B2*H3*F5*N4</f>
        <v>5.7916799999999995</v>
      </c>
      <c r="S6" s="8" t="s">
        <v>42</v>
      </c>
      <c r="T6" s="8" t="s">
        <v>43</v>
      </c>
      <c r="U6" s="8" t="s">
        <v>44</v>
      </c>
      <c r="X6" s="14" t="s">
        <v>56</v>
      </c>
      <c r="Y6" s="9">
        <f>Y2*B2*F5/(Y3*Y4)</f>
        <v>613.52542372881351</v>
      </c>
      <c r="Z6" s="8">
        <f>'a_r=0.5'!Z6</f>
        <v>60.6</v>
      </c>
      <c r="AA6" s="8">
        <f>'a_r=0.5'!AA6</f>
        <v>2300000</v>
      </c>
      <c r="AB6" s="4" t="s">
        <v>61</v>
      </c>
      <c r="AC6" s="2">
        <f>AB4*AC4*AA4/10^6</f>
        <v>3.1103999999999998</v>
      </c>
      <c r="AD6" s="4" t="s">
        <v>61</v>
      </c>
      <c r="AE6" s="2">
        <f>AD4*AE4*AA4/10^6</f>
        <v>7.5552000000000001</v>
      </c>
    </row>
    <row r="7" spans="1:42" x14ac:dyDescent="0.25">
      <c r="A7" s="5" t="s">
        <v>11</v>
      </c>
      <c r="B7" s="6">
        <f>'a_r=0.5'!B7</f>
        <v>31</v>
      </c>
      <c r="C7" t="s">
        <v>12</v>
      </c>
      <c r="D7" s="7"/>
      <c r="E7" s="10" t="s">
        <v>16</v>
      </c>
      <c r="F7" s="9">
        <f>F2*F3*F4*F5*B1/B7</f>
        <v>2.3992660645161288</v>
      </c>
      <c r="I7" s="11"/>
      <c r="M7" s="8"/>
      <c r="P7" s="11"/>
      <c r="R7" s="4" t="s">
        <v>39</v>
      </c>
      <c r="S7" s="8">
        <f>'a_r=0.5'!S7</f>
        <v>12000</v>
      </c>
      <c r="T7" s="8">
        <f>'a_r=0.5'!T7</f>
        <v>540</v>
      </c>
      <c r="U7" s="8">
        <f>'a_r=0.5'!U7</f>
        <v>3600</v>
      </c>
      <c r="V7" t="s">
        <v>47</v>
      </c>
      <c r="Z7" s="8">
        <f>'a_r=0.5'!Z7</f>
        <v>285</v>
      </c>
      <c r="AA7" s="8">
        <f>'a_r=0.5'!AA7</f>
        <v>75000</v>
      </c>
    </row>
    <row r="8" spans="1:42" x14ac:dyDescent="0.25">
      <c r="A8" s="4"/>
      <c r="B8" s="3"/>
      <c r="I8" s="8"/>
      <c r="M8" s="8"/>
      <c r="P8" s="8"/>
      <c r="R8" s="4" t="s">
        <v>40</v>
      </c>
      <c r="S8" s="8">
        <f>'a_r=0.5'!S8</f>
        <v>120</v>
      </c>
      <c r="T8" s="8">
        <f>'a_r=0.5'!T8</f>
        <v>200</v>
      </c>
      <c r="U8" s="8">
        <f>'a_r=0.5'!U8</f>
        <v>150</v>
      </c>
      <c r="V8" t="s">
        <v>46</v>
      </c>
      <c r="AB8" s="11"/>
      <c r="AH8" s="11"/>
      <c r="AK8" s="11"/>
      <c r="AP8" s="11"/>
    </row>
    <row r="9" spans="1:42" x14ac:dyDescent="0.25">
      <c r="A9" s="4"/>
      <c r="B9" s="3"/>
      <c r="E9" s="11" t="s">
        <v>17</v>
      </c>
      <c r="F9" s="11" t="s">
        <v>0</v>
      </c>
      <c r="G9" s="16" t="s">
        <v>18</v>
      </c>
      <c r="H9" s="11" t="s">
        <v>21</v>
      </c>
      <c r="I9" s="11" t="s">
        <v>25</v>
      </c>
      <c r="J9" s="11" t="s">
        <v>29</v>
      </c>
      <c r="K9" s="11" t="s">
        <v>34</v>
      </c>
      <c r="L9" s="11" t="s">
        <v>52</v>
      </c>
      <c r="M9" s="11" t="s">
        <v>57</v>
      </c>
      <c r="N9" s="11" t="s">
        <v>65</v>
      </c>
      <c r="O9" s="11" t="s">
        <v>68</v>
      </c>
      <c r="P9" s="17" t="s">
        <v>71</v>
      </c>
      <c r="R9" s="4" t="s">
        <v>41</v>
      </c>
      <c r="S9" s="8">
        <f>'a_r=0.5'!S9</f>
        <v>300</v>
      </c>
      <c r="T9" s="8">
        <f>'a_r=0.5'!T9</f>
        <v>20</v>
      </c>
      <c r="U9" s="8">
        <f>'a_r=0.5'!U9</f>
        <v>500</v>
      </c>
      <c r="V9" t="s">
        <v>45</v>
      </c>
      <c r="Z9" s="4" t="s">
        <v>60</v>
      </c>
      <c r="AA9" s="2">
        <f>B1*H3*F5/(10^3*AA2*AA3)</f>
        <v>22.775808000000001</v>
      </c>
      <c r="AB9" s="8"/>
      <c r="AH9" s="8"/>
      <c r="AK9" s="8"/>
      <c r="AP9" s="8"/>
    </row>
    <row r="10" spans="1:42" x14ac:dyDescent="0.25">
      <c r="A10" s="4"/>
      <c r="B10" s="3"/>
      <c r="E10" s="11">
        <v>1</v>
      </c>
      <c r="F10" s="12">
        <f>E10*$F$7</f>
        <v>2.3992660645161288</v>
      </c>
      <c r="G10" s="15">
        <f t="shared" ref="G10:G49" si="0">E10*$H$5</f>
        <v>7.5919359999999996</v>
      </c>
      <c r="H10" s="15">
        <f t="shared" ref="H10:H49" si="1">E10*$J$4</f>
        <v>11.862400000000001</v>
      </c>
      <c r="I10" s="15">
        <f t="shared" ref="I10:I49" si="2">$L$5/E10</f>
        <v>1802.1521699310345</v>
      </c>
      <c r="J10" s="15">
        <f t="shared" ref="J10:J49" si="3">$N$6/E10</f>
        <v>5.7916799999999995</v>
      </c>
      <c r="K10" s="15">
        <f t="shared" ref="K10:K49" si="4">$S$14/E10</f>
        <v>25.557947207431745</v>
      </c>
      <c r="L10" s="15">
        <f t="shared" ref="L10:L49" si="5">$Y$6/E10</f>
        <v>613.52542372881351</v>
      </c>
      <c r="M10" s="15">
        <f t="shared" ref="M10:M49" si="6">$AA$9*$AA$10/E10</f>
        <v>585.81200240639998</v>
      </c>
      <c r="N10" s="15">
        <f t="shared" ref="N10:N49" si="7">$AC$6*$AA$9/E10</f>
        <v>70.841873203199995</v>
      </c>
      <c r="O10" s="15">
        <f t="shared" ref="O10:O49" si="8">$AE$6*$AA$9/E10</f>
        <v>172.07578460160002</v>
      </c>
      <c r="P10" s="15">
        <f t="shared" ref="P10:P49" si="9">F10+G10+H10+I10+J10+K10+L10+M10+N10+O10</f>
        <v>3297.6104831429957</v>
      </c>
      <c r="Z10" s="4" t="s">
        <v>61</v>
      </c>
      <c r="AA10" s="2">
        <f>Z6*AA6*AA4/10^6+Z7*AA7*AA4/10^6</f>
        <v>25.720799999999997</v>
      </c>
      <c r="AB10" s="8"/>
      <c r="AH10" s="8"/>
      <c r="AK10" s="8"/>
      <c r="AP10" s="8"/>
    </row>
    <row r="11" spans="1:42" x14ac:dyDescent="0.25">
      <c r="A11" s="4"/>
      <c r="B11" s="3"/>
      <c r="E11" s="11">
        <v>2</v>
      </c>
      <c r="F11" s="12">
        <f t="shared" ref="F11:F36" si="10">E11*$F$7</f>
        <v>4.7985321290322576</v>
      </c>
      <c r="G11" s="15">
        <f t="shared" si="0"/>
        <v>15.183871999999999</v>
      </c>
      <c r="H11" s="15">
        <f t="shared" si="1"/>
        <v>23.724800000000002</v>
      </c>
      <c r="I11" s="15">
        <f t="shared" si="2"/>
        <v>901.07608496551723</v>
      </c>
      <c r="J11" s="15">
        <f t="shared" si="3"/>
        <v>2.8958399999999997</v>
      </c>
      <c r="K11" s="15">
        <f t="shared" si="4"/>
        <v>12.778973603715873</v>
      </c>
      <c r="L11" s="15">
        <f t="shared" si="5"/>
        <v>306.76271186440675</v>
      </c>
      <c r="M11" s="15">
        <f t="shared" si="6"/>
        <v>292.90600120319999</v>
      </c>
      <c r="N11" s="15">
        <f t="shared" si="7"/>
        <v>35.420936601599998</v>
      </c>
      <c r="O11" s="15">
        <f t="shared" si="8"/>
        <v>86.03789230080001</v>
      </c>
      <c r="P11" s="15">
        <f t="shared" si="9"/>
        <v>1681.5856446682722</v>
      </c>
      <c r="R11" s="8" t="s">
        <v>48</v>
      </c>
      <c r="S11" s="8" t="s">
        <v>49</v>
      </c>
      <c r="T11" s="8" t="s">
        <v>50</v>
      </c>
      <c r="AB11" s="8"/>
      <c r="AH11" s="8"/>
      <c r="AK11" s="8"/>
      <c r="AP11" s="8"/>
    </row>
    <row r="12" spans="1:42" x14ac:dyDescent="0.25">
      <c r="E12" s="11">
        <v>3</v>
      </c>
      <c r="F12" s="12">
        <f t="shared" si="10"/>
        <v>7.1977981935483868</v>
      </c>
      <c r="G12" s="15">
        <f t="shared" si="0"/>
        <v>22.775807999999998</v>
      </c>
      <c r="H12" s="15">
        <f t="shared" si="1"/>
        <v>35.587200000000003</v>
      </c>
      <c r="I12" s="15">
        <f t="shared" si="2"/>
        <v>600.71738997701152</v>
      </c>
      <c r="J12" s="15">
        <f t="shared" si="3"/>
        <v>1.9305599999999998</v>
      </c>
      <c r="K12" s="15">
        <f t="shared" si="4"/>
        <v>8.5193157358105811</v>
      </c>
      <c r="L12" s="15">
        <f t="shared" si="5"/>
        <v>204.50847457627117</v>
      </c>
      <c r="M12" s="15">
        <f t="shared" si="6"/>
        <v>195.27066746879999</v>
      </c>
      <c r="N12" s="15">
        <f t="shared" si="7"/>
        <v>23.6139577344</v>
      </c>
      <c r="O12" s="15">
        <f t="shared" si="8"/>
        <v>57.358594867200004</v>
      </c>
      <c r="P12" s="15">
        <f t="shared" si="9"/>
        <v>1157.4797665530416</v>
      </c>
      <c r="R12" s="15">
        <f>(S7*F5*(S8/1000))/(S9*S2*S4*S5)</f>
        <v>10.875722215928402</v>
      </c>
      <c r="S12" s="15">
        <f>(T7*F5*(T8/1000))/(T9*S2*S4*S5)</f>
        <v>12.235187492919451</v>
      </c>
      <c r="T12" s="15">
        <f>(U7*F5*(U8/1000))/(U9*S2*S4*S5)</f>
        <v>2.4470374985838905</v>
      </c>
      <c r="AB12" s="8"/>
      <c r="AE12" s="11"/>
      <c r="AH12" s="8"/>
      <c r="AK12" s="8"/>
      <c r="AP12" s="8"/>
    </row>
    <row r="13" spans="1:42" ht="15.75" customHeight="1" x14ac:dyDescent="0.25">
      <c r="E13" s="11">
        <v>4</v>
      </c>
      <c r="F13" s="12">
        <f t="shared" si="10"/>
        <v>9.5970642580645151</v>
      </c>
      <c r="G13" s="15">
        <f t="shared" si="0"/>
        <v>30.367743999999998</v>
      </c>
      <c r="H13" s="15">
        <f t="shared" si="1"/>
        <v>47.449600000000004</v>
      </c>
      <c r="I13" s="15">
        <f t="shared" si="2"/>
        <v>450.53804248275861</v>
      </c>
      <c r="J13" s="15">
        <f t="shared" si="3"/>
        <v>1.4479199999999999</v>
      </c>
      <c r="K13" s="15">
        <f t="shared" si="4"/>
        <v>6.3894868018579363</v>
      </c>
      <c r="L13" s="15">
        <f t="shared" si="5"/>
        <v>153.38135593220338</v>
      </c>
      <c r="M13" s="15">
        <f t="shared" si="6"/>
        <v>146.4530006016</v>
      </c>
      <c r="N13" s="15">
        <f t="shared" si="7"/>
        <v>17.710468300799999</v>
      </c>
      <c r="O13" s="15">
        <f t="shared" si="8"/>
        <v>43.018946150400005</v>
      </c>
      <c r="P13" s="15">
        <f t="shared" si="9"/>
        <v>906.35362852768446</v>
      </c>
      <c r="AB13" s="8"/>
      <c r="AE13" s="8"/>
      <c r="AH13" s="8"/>
      <c r="AK13" s="8"/>
      <c r="AP13" s="8"/>
    </row>
    <row r="14" spans="1:42" x14ac:dyDescent="0.25">
      <c r="E14" s="11">
        <v>5</v>
      </c>
      <c r="F14" s="12">
        <f t="shared" si="10"/>
        <v>11.996330322580643</v>
      </c>
      <c r="G14" s="15">
        <f t="shared" si="0"/>
        <v>37.959679999999999</v>
      </c>
      <c r="H14" s="15">
        <f t="shared" si="1"/>
        <v>59.312000000000005</v>
      </c>
      <c r="I14" s="15">
        <f t="shared" si="2"/>
        <v>360.43043398620688</v>
      </c>
      <c r="J14" s="15">
        <f t="shared" si="3"/>
        <v>1.1583359999999998</v>
      </c>
      <c r="K14" s="15">
        <f t="shared" si="4"/>
        <v>5.1115894414863492</v>
      </c>
      <c r="L14" s="15">
        <f t="shared" si="5"/>
        <v>122.7050847457627</v>
      </c>
      <c r="M14" s="15">
        <f t="shared" si="6"/>
        <v>117.16240048128</v>
      </c>
      <c r="N14" s="15">
        <f t="shared" si="7"/>
        <v>14.16837464064</v>
      </c>
      <c r="O14" s="15">
        <f t="shared" si="8"/>
        <v>34.415156920320001</v>
      </c>
      <c r="P14" s="15">
        <f t="shared" si="9"/>
        <v>764.41938653827651</v>
      </c>
      <c r="R14" s="5" t="s">
        <v>51</v>
      </c>
      <c r="S14" s="9">
        <f>R12+S12+T12</f>
        <v>25.557947207431745</v>
      </c>
      <c r="AB14" s="8"/>
      <c r="AE14" s="8"/>
      <c r="AH14" s="8"/>
      <c r="AK14" s="8"/>
      <c r="AP14" s="8"/>
    </row>
    <row r="15" spans="1:42" x14ac:dyDescent="0.25">
      <c r="E15" s="11">
        <v>6</v>
      </c>
      <c r="F15" s="12">
        <f t="shared" si="10"/>
        <v>14.395596387096774</v>
      </c>
      <c r="G15" s="15">
        <f t="shared" si="0"/>
        <v>45.551615999999996</v>
      </c>
      <c r="H15" s="15">
        <f t="shared" si="1"/>
        <v>71.174400000000006</v>
      </c>
      <c r="I15" s="15">
        <f t="shared" si="2"/>
        <v>300.35869498850576</v>
      </c>
      <c r="J15" s="15">
        <f t="shared" si="3"/>
        <v>0.96527999999999992</v>
      </c>
      <c r="K15" s="15">
        <f t="shared" si="4"/>
        <v>4.2596578679052906</v>
      </c>
      <c r="L15" s="15">
        <f t="shared" si="5"/>
        <v>102.25423728813558</v>
      </c>
      <c r="M15" s="15">
        <f t="shared" si="6"/>
        <v>97.635333734399993</v>
      </c>
      <c r="N15" s="15">
        <f t="shared" si="7"/>
        <v>11.8069788672</v>
      </c>
      <c r="O15" s="15">
        <f t="shared" si="8"/>
        <v>28.679297433600002</v>
      </c>
      <c r="P15" s="15">
        <f t="shared" si="9"/>
        <v>677.08109256684338</v>
      </c>
      <c r="W15" s="36"/>
      <c r="AB15" s="8"/>
      <c r="AE15" s="8"/>
      <c r="AH15" s="8"/>
      <c r="AK15" s="8"/>
      <c r="AP15" s="8"/>
    </row>
    <row r="16" spans="1:42" x14ac:dyDescent="0.25">
      <c r="E16" s="11">
        <v>7</v>
      </c>
      <c r="F16" s="12">
        <f t="shared" si="10"/>
        <v>16.7948624516129</v>
      </c>
      <c r="G16" s="15">
        <f t="shared" si="0"/>
        <v>53.143552</v>
      </c>
      <c r="H16" s="15">
        <f t="shared" si="1"/>
        <v>83.036799999999999</v>
      </c>
      <c r="I16" s="15">
        <f t="shared" si="2"/>
        <v>257.45030999014779</v>
      </c>
      <c r="J16" s="15">
        <f t="shared" si="3"/>
        <v>0.82738285714285709</v>
      </c>
      <c r="K16" s="15">
        <f t="shared" si="4"/>
        <v>3.6511353153473922</v>
      </c>
      <c r="L16" s="15">
        <f t="shared" si="5"/>
        <v>87.646489104116213</v>
      </c>
      <c r="M16" s="15">
        <f t="shared" si="6"/>
        <v>83.687428915200002</v>
      </c>
      <c r="N16" s="15">
        <f t="shared" si="7"/>
        <v>10.120267600457142</v>
      </c>
      <c r="O16" s="15">
        <f t="shared" si="8"/>
        <v>24.582254943085719</v>
      </c>
      <c r="P16" s="15">
        <f t="shared" si="9"/>
        <v>620.94048317710997</v>
      </c>
      <c r="S16" s="8"/>
      <c r="V16" s="11"/>
      <c r="AB16" s="8"/>
      <c r="AE16" s="8"/>
      <c r="AH16" s="8"/>
      <c r="AK16" s="8"/>
      <c r="AP16" s="8"/>
    </row>
    <row r="17" spans="5:42" x14ac:dyDescent="0.25">
      <c r="E17" s="11">
        <v>8</v>
      </c>
      <c r="F17" s="12">
        <f t="shared" si="10"/>
        <v>19.19412851612903</v>
      </c>
      <c r="G17" s="15">
        <f t="shared" si="0"/>
        <v>60.735487999999997</v>
      </c>
      <c r="H17" s="15">
        <f t="shared" si="1"/>
        <v>94.899200000000008</v>
      </c>
      <c r="I17" s="15">
        <f t="shared" si="2"/>
        <v>225.26902124137931</v>
      </c>
      <c r="J17" s="15">
        <f t="shared" si="3"/>
        <v>0.72395999999999994</v>
      </c>
      <c r="K17" s="15">
        <f t="shared" si="4"/>
        <v>3.1947434009289681</v>
      </c>
      <c r="L17" s="15">
        <f t="shared" si="5"/>
        <v>76.690677966101688</v>
      </c>
      <c r="M17" s="15">
        <f t="shared" si="6"/>
        <v>73.226500300799998</v>
      </c>
      <c r="N17" s="15">
        <f t="shared" si="7"/>
        <v>8.8552341503999994</v>
      </c>
      <c r="O17" s="15">
        <f t="shared" si="8"/>
        <v>21.509473075200003</v>
      </c>
      <c r="P17" s="15">
        <f t="shared" si="9"/>
        <v>584.29842665093906</v>
      </c>
      <c r="S17" s="8"/>
      <c r="V17" s="17" t="s">
        <v>71</v>
      </c>
      <c r="W17" s="41" t="s">
        <v>332</v>
      </c>
      <c r="X17" s="8"/>
      <c r="Y17" s="37"/>
      <c r="AA17" s="37"/>
      <c r="AC17" s="37"/>
      <c r="AE17" s="37"/>
      <c r="AH17" s="8"/>
      <c r="AK17" s="8"/>
      <c r="AP17" s="8"/>
    </row>
    <row r="18" spans="5:42" x14ac:dyDescent="0.25">
      <c r="E18" s="11">
        <v>9</v>
      </c>
      <c r="F18" s="12">
        <f t="shared" si="10"/>
        <v>21.59339458064516</v>
      </c>
      <c r="G18" s="15">
        <f t="shared" si="0"/>
        <v>68.327423999999993</v>
      </c>
      <c r="H18" s="15">
        <f t="shared" si="1"/>
        <v>106.76160000000002</v>
      </c>
      <c r="I18" s="15">
        <f t="shared" si="2"/>
        <v>200.23912999233715</v>
      </c>
      <c r="J18" s="15">
        <f t="shared" si="3"/>
        <v>0.64351999999999998</v>
      </c>
      <c r="K18" s="15">
        <f t="shared" si="4"/>
        <v>2.8397719119368605</v>
      </c>
      <c r="L18" s="15">
        <f t="shared" si="5"/>
        <v>68.169491525423723</v>
      </c>
      <c r="M18" s="15">
        <f t="shared" si="6"/>
        <v>65.090222489599995</v>
      </c>
      <c r="N18" s="15">
        <f t="shared" si="7"/>
        <v>7.8713192447999996</v>
      </c>
      <c r="O18" s="15">
        <f t="shared" si="8"/>
        <v>19.119531622400004</v>
      </c>
      <c r="P18" s="15">
        <f t="shared" si="9"/>
        <v>560.65540536714298</v>
      </c>
      <c r="S18" s="8"/>
      <c r="U18">
        <v>1</v>
      </c>
      <c r="V18" s="12">
        <f>'a_r=0.5'!R21</f>
        <v>436.75718303964055</v>
      </c>
      <c r="W18" s="12">
        <f>$T$21-V18</f>
        <v>3931.8488169603593</v>
      </c>
      <c r="X18" s="11" t="s">
        <v>390</v>
      </c>
      <c r="AH18" s="8"/>
      <c r="AK18" s="8"/>
      <c r="AP18" s="8"/>
    </row>
    <row r="19" spans="5:42" x14ac:dyDescent="0.25">
      <c r="E19" s="11">
        <v>10</v>
      </c>
      <c r="F19" s="12">
        <f t="shared" si="10"/>
        <v>23.992660645161287</v>
      </c>
      <c r="G19" s="15">
        <f t="shared" si="0"/>
        <v>75.919359999999998</v>
      </c>
      <c r="H19" s="15">
        <f t="shared" si="1"/>
        <v>118.62400000000001</v>
      </c>
      <c r="I19" s="15">
        <f t="shared" si="2"/>
        <v>180.21521699310344</v>
      </c>
      <c r="J19" s="15">
        <f t="shared" si="3"/>
        <v>0.57916799999999991</v>
      </c>
      <c r="K19" s="15">
        <f t="shared" si="4"/>
        <v>2.5557947207431746</v>
      </c>
      <c r="L19" s="15">
        <f t="shared" si="5"/>
        <v>61.352542372881352</v>
      </c>
      <c r="M19" s="15">
        <f t="shared" si="6"/>
        <v>58.581200240640001</v>
      </c>
      <c r="N19" s="15">
        <f t="shared" si="7"/>
        <v>7.0841873203199999</v>
      </c>
      <c r="O19" s="15">
        <f t="shared" si="8"/>
        <v>17.207578460160001</v>
      </c>
      <c r="P19" s="15">
        <f t="shared" si="9"/>
        <v>546.11170875300922</v>
      </c>
      <c r="S19" s="8"/>
      <c r="U19">
        <v>2</v>
      </c>
      <c r="V19" s="12">
        <f>'a_r=0.33'!R21</f>
        <v>369.62172735453919</v>
      </c>
      <c r="W19" s="12">
        <f t="shared" ref="W19:W25" si="11">$T$21-V19</f>
        <v>3998.9842726454608</v>
      </c>
      <c r="AH19" s="8"/>
      <c r="AK19" s="8"/>
      <c r="AP19" s="8"/>
    </row>
    <row r="20" spans="5:42" x14ac:dyDescent="0.25">
      <c r="E20" s="11">
        <v>11</v>
      </c>
      <c r="F20" s="12">
        <f t="shared" si="10"/>
        <v>26.391926709677417</v>
      </c>
      <c r="G20" s="15">
        <f t="shared" si="0"/>
        <v>83.511296000000002</v>
      </c>
      <c r="H20" s="15">
        <f t="shared" si="1"/>
        <v>130.4864</v>
      </c>
      <c r="I20" s="15">
        <f t="shared" si="2"/>
        <v>163.83201544827585</v>
      </c>
      <c r="J20" s="15">
        <f t="shared" si="3"/>
        <v>0.52651636363636356</v>
      </c>
      <c r="K20" s="15">
        <f t="shared" si="4"/>
        <v>2.3234497461301586</v>
      </c>
      <c r="L20" s="15">
        <f t="shared" si="5"/>
        <v>55.775038520801225</v>
      </c>
      <c r="M20" s="15">
        <f t="shared" si="6"/>
        <v>53.255636582400001</v>
      </c>
      <c r="N20" s="15">
        <f t="shared" si="7"/>
        <v>6.4401702911999994</v>
      </c>
      <c r="O20" s="15">
        <f t="shared" si="8"/>
        <v>15.643253145600001</v>
      </c>
      <c r="P20" s="15">
        <f t="shared" si="9"/>
        <v>538.1857028077211</v>
      </c>
      <c r="S20" s="8"/>
      <c r="U20">
        <v>3</v>
      </c>
      <c r="V20" s="12">
        <f>'a_r=0.25'!R21</f>
        <v>333.3627653442465</v>
      </c>
      <c r="W20" s="12">
        <f t="shared" si="11"/>
        <v>4035.2432346557534</v>
      </c>
      <c r="AH20" s="8"/>
      <c r="AK20" s="8"/>
      <c r="AP20" s="8"/>
    </row>
    <row r="21" spans="5:42" x14ac:dyDescent="0.25">
      <c r="E21" s="11">
        <v>12</v>
      </c>
      <c r="F21" s="12">
        <f t="shared" si="10"/>
        <v>28.791192774193547</v>
      </c>
      <c r="G21" s="15">
        <f t="shared" si="0"/>
        <v>91.103231999999991</v>
      </c>
      <c r="H21" s="15">
        <f t="shared" si="1"/>
        <v>142.34880000000001</v>
      </c>
      <c r="I21" s="15">
        <f t="shared" si="2"/>
        <v>150.17934749425288</v>
      </c>
      <c r="J21" s="15">
        <f t="shared" si="3"/>
        <v>0.48263999999999996</v>
      </c>
      <c r="K21" s="15">
        <f t="shared" si="4"/>
        <v>2.1298289339526453</v>
      </c>
      <c r="L21" s="15">
        <f t="shared" si="5"/>
        <v>51.127118644067792</v>
      </c>
      <c r="M21" s="15">
        <f t="shared" si="6"/>
        <v>48.817666867199996</v>
      </c>
      <c r="N21" s="15">
        <f t="shared" si="7"/>
        <v>5.9034894335999999</v>
      </c>
      <c r="O21" s="15">
        <f t="shared" si="8"/>
        <v>14.339648716800001</v>
      </c>
      <c r="P21" s="15">
        <f t="shared" si="9"/>
        <v>535.22296486406685</v>
      </c>
      <c r="Q21" s="13" t="s">
        <v>327</v>
      </c>
      <c r="R21" s="19">
        <f>MIN(P10:P40)</f>
        <v>535.22296486406685</v>
      </c>
      <c r="S21" s="4" t="s">
        <v>72</v>
      </c>
      <c r="T21" s="2">
        <f>'a_r=0.5'!T21</f>
        <v>4368.6059999999998</v>
      </c>
      <c r="U21">
        <v>4</v>
      </c>
      <c r="V21" s="12">
        <f>'a_r=0.2'!R21</f>
        <v>308.5082742633378</v>
      </c>
      <c r="W21" s="12">
        <f t="shared" si="11"/>
        <v>4060.0977257366621</v>
      </c>
      <c r="AH21" s="8"/>
      <c r="AK21" s="8"/>
      <c r="AP21" s="8"/>
    </row>
    <row r="22" spans="5:42" x14ac:dyDescent="0.25">
      <c r="E22" s="11">
        <v>13</v>
      </c>
      <c r="F22" s="12">
        <f t="shared" si="10"/>
        <v>31.190458838709674</v>
      </c>
      <c r="G22" s="15">
        <f t="shared" si="0"/>
        <v>98.695167999999995</v>
      </c>
      <c r="H22" s="15">
        <f t="shared" si="1"/>
        <v>154.21120000000002</v>
      </c>
      <c r="I22" s="15">
        <f t="shared" si="2"/>
        <v>138.62708999469496</v>
      </c>
      <c r="J22" s="15">
        <f t="shared" si="3"/>
        <v>0.44551384615384609</v>
      </c>
      <c r="K22" s="15">
        <f t="shared" si="4"/>
        <v>1.9659959390332111</v>
      </c>
      <c r="L22" s="15">
        <f t="shared" si="5"/>
        <v>47.194263363754885</v>
      </c>
      <c r="M22" s="15">
        <f t="shared" si="6"/>
        <v>45.062461723569228</v>
      </c>
      <c r="N22" s="15">
        <f t="shared" si="7"/>
        <v>5.4493748617846149</v>
      </c>
      <c r="O22" s="15">
        <f t="shared" si="8"/>
        <v>13.236598815507694</v>
      </c>
      <c r="P22" s="15">
        <f t="shared" si="9"/>
        <v>536.0781253832082</v>
      </c>
      <c r="S22" s="1" t="s">
        <v>333</v>
      </c>
      <c r="T22" s="19">
        <f>T21-R21</f>
        <v>3833.3830351359329</v>
      </c>
      <c r="U22">
        <v>5</v>
      </c>
      <c r="V22" s="12">
        <f>'a_r=0.667'!R21</f>
        <v>494.03244170320824</v>
      </c>
      <c r="W22" s="12">
        <f>$T$21-V22</f>
        <v>3874.5735582967914</v>
      </c>
      <c r="AH22" s="8"/>
      <c r="AK22" s="8"/>
      <c r="AP22" s="8"/>
    </row>
    <row r="23" spans="5:42" x14ac:dyDescent="0.25">
      <c r="E23" s="11">
        <v>14</v>
      </c>
      <c r="F23" s="12">
        <f t="shared" si="10"/>
        <v>33.5897249032258</v>
      </c>
      <c r="G23" s="15">
        <f t="shared" si="0"/>
        <v>106.287104</v>
      </c>
      <c r="H23" s="15">
        <f t="shared" si="1"/>
        <v>166.0736</v>
      </c>
      <c r="I23" s="15">
        <f t="shared" si="2"/>
        <v>128.72515499507389</v>
      </c>
      <c r="J23" s="15">
        <f t="shared" si="3"/>
        <v>0.41369142857142854</v>
      </c>
      <c r="K23" s="15">
        <f t="shared" si="4"/>
        <v>1.8255676576736961</v>
      </c>
      <c r="L23" s="15">
        <f t="shared" si="5"/>
        <v>43.823244552058107</v>
      </c>
      <c r="M23" s="15">
        <f t="shared" si="6"/>
        <v>41.843714457600001</v>
      </c>
      <c r="N23" s="15">
        <f t="shared" si="7"/>
        <v>5.060133800228571</v>
      </c>
      <c r="O23" s="15">
        <f t="shared" si="8"/>
        <v>12.291127471542859</v>
      </c>
      <c r="P23" s="15">
        <f t="shared" si="9"/>
        <v>539.93306326597428</v>
      </c>
      <c r="S23" s="8"/>
      <c r="U23">
        <v>6</v>
      </c>
      <c r="V23" s="12">
        <f>'a_r=0.63'!R21</f>
        <v>482.05641366597439</v>
      </c>
      <c r="W23" s="12">
        <f t="shared" si="11"/>
        <v>3886.5495863340252</v>
      </c>
      <c r="AH23" s="8"/>
      <c r="AK23" s="8"/>
      <c r="AP23" s="8"/>
    </row>
    <row r="24" spans="5:42" x14ac:dyDescent="0.25">
      <c r="E24" s="11">
        <v>15</v>
      </c>
      <c r="F24" s="12">
        <f t="shared" si="10"/>
        <v>35.988990967741934</v>
      </c>
      <c r="G24" s="15">
        <f t="shared" si="0"/>
        <v>113.87903999999999</v>
      </c>
      <c r="H24" s="15">
        <f t="shared" si="1"/>
        <v>177.93600000000001</v>
      </c>
      <c r="I24" s="15">
        <f t="shared" si="2"/>
        <v>120.14347799540229</v>
      </c>
      <c r="J24" s="15">
        <f t="shared" si="3"/>
        <v>0.38611199999999996</v>
      </c>
      <c r="K24" s="15">
        <f t="shared" si="4"/>
        <v>1.7038631471621164</v>
      </c>
      <c r="L24" s="15">
        <f t="shared" si="5"/>
        <v>40.901694915254232</v>
      </c>
      <c r="M24" s="15">
        <f t="shared" si="6"/>
        <v>39.054133493759998</v>
      </c>
      <c r="N24" s="15">
        <f t="shared" si="7"/>
        <v>4.7227915468799999</v>
      </c>
      <c r="O24" s="15">
        <f t="shared" si="8"/>
        <v>11.471718973440002</v>
      </c>
      <c r="P24" s="15">
        <f t="shared" si="9"/>
        <v>546.18782303964065</v>
      </c>
      <c r="S24" s="8"/>
      <c r="U24">
        <v>7</v>
      </c>
      <c r="V24" s="12">
        <f>'a_r=0.75'!R21</f>
        <v>520.27147738320809</v>
      </c>
      <c r="W24" s="12">
        <f t="shared" si="11"/>
        <v>3848.3345226167917</v>
      </c>
      <c r="AH24" s="8"/>
      <c r="AK24" s="8"/>
      <c r="AP24" s="8"/>
    </row>
    <row r="25" spans="5:42" x14ac:dyDescent="0.25">
      <c r="E25" s="11">
        <v>16</v>
      </c>
      <c r="F25" s="12">
        <f t="shared" si="10"/>
        <v>38.388257032258061</v>
      </c>
      <c r="G25" s="15">
        <f t="shared" si="0"/>
        <v>121.47097599999999</v>
      </c>
      <c r="H25" s="15">
        <f t="shared" si="1"/>
        <v>189.79840000000002</v>
      </c>
      <c r="I25" s="15">
        <f t="shared" si="2"/>
        <v>112.63451062068965</v>
      </c>
      <c r="J25" s="15">
        <f t="shared" si="3"/>
        <v>0.36197999999999997</v>
      </c>
      <c r="K25" s="15">
        <f t="shared" si="4"/>
        <v>1.5973717004644841</v>
      </c>
      <c r="L25" s="15">
        <f t="shared" si="5"/>
        <v>38.345338983050844</v>
      </c>
      <c r="M25" s="15">
        <f t="shared" si="6"/>
        <v>36.613250150399999</v>
      </c>
      <c r="N25" s="15">
        <f t="shared" si="7"/>
        <v>4.4276170751999997</v>
      </c>
      <c r="O25" s="15">
        <f t="shared" si="8"/>
        <v>10.754736537600001</v>
      </c>
      <c r="P25" s="15">
        <f t="shared" si="9"/>
        <v>554.39243809966308</v>
      </c>
      <c r="S25" s="8"/>
      <c r="U25">
        <v>8</v>
      </c>
      <c r="V25" s="12">
        <f>R21</f>
        <v>535.22296486406685</v>
      </c>
      <c r="W25" s="12">
        <f t="shared" si="11"/>
        <v>3833.3830351359329</v>
      </c>
      <c r="AH25" s="8"/>
      <c r="AK25" s="8"/>
      <c r="AP25" s="8"/>
    </row>
    <row r="26" spans="5:42" x14ac:dyDescent="0.25">
      <c r="E26" s="11">
        <v>17</v>
      </c>
      <c r="F26" s="12">
        <f t="shared" si="10"/>
        <v>40.787523096774187</v>
      </c>
      <c r="G26" s="15">
        <f t="shared" si="0"/>
        <v>129.06291199999998</v>
      </c>
      <c r="H26" s="15">
        <f t="shared" si="1"/>
        <v>201.66080000000002</v>
      </c>
      <c r="I26" s="15">
        <f t="shared" si="2"/>
        <v>106.00895117241379</v>
      </c>
      <c r="J26" s="15">
        <f t="shared" si="3"/>
        <v>0.3406870588235294</v>
      </c>
      <c r="K26" s="15">
        <f t="shared" si="4"/>
        <v>1.5034086592606908</v>
      </c>
      <c r="L26" s="15">
        <f t="shared" si="5"/>
        <v>36.089730807577268</v>
      </c>
      <c r="M26" s="15">
        <f t="shared" si="6"/>
        <v>34.459529553317644</v>
      </c>
      <c r="N26" s="15">
        <f t="shared" si="7"/>
        <v>4.1671690119529412</v>
      </c>
      <c r="O26" s="15">
        <f t="shared" si="8"/>
        <v>10.122104976564707</v>
      </c>
      <c r="P26" s="15">
        <f t="shared" si="9"/>
        <v>564.2028163366848</v>
      </c>
      <c r="S26" s="8"/>
      <c r="U26">
        <v>9</v>
      </c>
      <c r="V26" s="15">
        <v>702.69600000000003</v>
      </c>
      <c r="W26" s="15">
        <f>$T$21-V26</f>
        <v>3665.91</v>
      </c>
      <c r="X26" s="42" t="s">
        <v>328</v>
      </c>
      <c r="AB26" s="8"/>
      <c r="AE26" s="8"/>
      <c r="AH26" s="8"/>
      <c r="AK26" s="8"/>
      <c r="AP26" s="8"/>
    </row>
    <row r="27" spans="5:42" x14ac:dyDescent="0.25">
      <c r="E27" s="11">
        <v>18</v>
      </c>
      <c r="F27" s="12">
        <f t="shared" si="10"/>
        <v>43.186789161290321</v>
      </c>
      <c r="G27" s="15">
        <f t="shared" si="0"/>
        <v>136.65484799999999</v>
      </c>
      <c r="H27" s="15">
        <f t="shared" si="1"/>
        <v>213.52320000000003</v>
      </c>
      <c r="I27" s="15">
        <f t="shared" si="2"/>
        <v>100.11956499616858</v>
      </c>
      <c r="J27" s="15">
        <f t="shared" si="3"/>
        <v>0.32175999999999999</v>
      </c>
      <c r="K27" s="15">
        <f t="shared" si="4"/>
        <v>1.4198859559684303</v>
      </c>
      <c r="L27" s="15">
        <f t="shared" si="5"/>
        <v>34.084745762711862</v>
      </c>
      <c r="M27" s="15">
        <f t="shared" si="6"/>
        <v>32.545111244799998</v>
      </c>
      <c r="N27" s="15">
        <f t="shared" si="7"/>
        <v>3.9356596223999998</v>
      </c>
      <c r="O27" s="15">
        <f t="shared" si="8"/>
        <v>9.5597658112000019</v>
      </c>
      <c r="P27" s="15">
        <f t="shared" si="9"/>
        <v>575.35133055453912</v>
      </c>
      <c r="S27" s="8"/>
      <c r="U27">
        <v>10</v>
      </c>
      <c r="V27" s="15">
        <v>525.15700000000004</v>
      </c>
      <c r="W27" s="15">
        <f>$T$21-V27</f>
        <v>3843.4489999999996</v>
      </c>
      <c r="AB27" s="8"/>
      <c r="AE27" s="8"/>
      <c r="AH27" s="8"/>
      <c r="AK27" s="8"/>
      <c r="AP27" s="8"/>
    </row>
    <row r="28" spans="5:42" x14ac:dyDescent="0.25">
      <c r="E28" s="11">
        <v>19</v>
      </c>
      <c r="F28" s="12">
        <f t="shared" si="10"/>
        <v>45.586055225806447</v>
      </c>
      <c r="G28" s="15">
        <f t="shared" si="0"/>
        <v>144.24678399999999</v>
      </c>
      <c r="H28" s="15">
        <f t="shared" si="1"/>
        <v>225.38560000000001</v>
      </c>
      <c r="I28" s="15">
        <f t="shared" si="2"/>
        <v>94.850114206896549</v>
      </c>
      <c r="J28" s="15">
        <f t="shared" si="3"/>
        <v>0.30482526315789471</v>
      </c>
      <c r="K28" s="15">
        <f t="shared" si="4"/>
        <v>1.3451551161806181</v>
      </c>
      <c r="L28" s="15">
        <f t="shared" si="5"/>
        <v>32.290811775200709</v>
      </c>
      <c r="M28" s="15">
        <f t="shared" si="6"/>
        <v>30.832210652968421</v>
      </c>
      <c r="N28" s="15">
        <f t="shared" si="7"/>
        <v>3.7285196422736839</v>
      </c>
      <c r="O28" s="15">
        <f t="shared" si="8"/>
        <v>9.0566202421894744</v>
      </c>
      <c r="P28" s="15">
        <f t="shared" si="9"/>
        <v>587.6266961246738</v>
      </c>
      <c r="S28" s="8"/>
      <c r="U28">
        <v>11</v>
      </c>
      <c r="V28" s="15">
        <v>435.42899999999997</v>
      </c>
      <c r="W28" s="15">
        <f>$T$21-V28</f>
        <v>3933.1769999999997</v>
      </c>
      <c r="AB28" s="8"/>
      <c r="AE28" s="8"/>
      <c r="AH28" s="8"/>
      <c r="AK28" s="8"/>
      <c r="AP28" s="8"/>
    </row>
    <row r="29" spans="5:42" x14ac:dyDescent="0.25">
      <c r="E29" s="11">
        <v>20</v>
      </c>
      <c r="F29" s="12">
        <f t="shared" si="10"/>
        <v>47.985321290322574</v>
      </c>
      <c r="G29" s="15">
        <f t="shared" si="0"/>
        <v>151.83872</v>
      </c>
      <c r="H29" s="15">
        <f t="shared" si="1"/>
        <v>237.24800000000002</v>
      </c>
      <c r="I29" s="15">
        <f t="shared" si="2"/>
        <v>90.10760849655172</v>
      </c>
      <c r="J29" s="15">
        <f t="shared" si="3"/>
        <v>0.28958399999999995</v>
      </c>
      <c r="K29" s="15">
        <f t="shared" si="4"/>
        <v>1.2778973603715873</v>
      </c>
      <c r="L29" s="15">
        <f t="shared" si="5"/>
        <v>30.676271186440676</v>
      </c>
      <c r="M29" s="15">
        <f t="shared" si="6"/>
        <v>29.290600120320001</v>
      </c>
      <c r="N29" s="15">
        <f t="shared" si="7"/>
        <v>3.5420936601599999</v>
      </c>
      <c r="O29" s="15">
        <f t="shared" si="8"/>
        <v>8.6037892300800003</v>
      </c>
      <c r="P29" s="15">
        <f t="shared" si="9"/>
        <v>600.85988534424666</v>
      </c>
      <c r="S29" s="8"/>
      <c r="U29">
        <v>12</v>
      </c>
      <c r="V29" s="15">
        <v>379.56099999999998</v>
      </c>
      <c r="W29" s="15">
        <f>$T$21-V29</f>
        <v>3989.0449999999996</v>
      </c>
      <c r="AB29" s="8"/>
      <c r="AE29" s="8"/>
      <c r="AH29" s="8"/>
      <c r="AK29" s="8"/>
      <c r="AP29" s="8"/>
    </row>
    <row r="30" spans="5:42" x14ac:dyDescent="0.25">
      <c r="E30" s="11">
        <v>21</v>
      </c>
      <c r="F30" s="12">
        <f t="shared" si="10"/>
        <v>50.384587354838708</v>
      </c>
      <c r="G30" s="15">
        <f t="shared" si="0"/>
        <v>159.430656</v>
      </c>
      <c r="H30" s="15">
        <f t="shared" si="1"/>
        <v>249.11040000000003</v>
      </c>
      <c r="I30" s="15">
        <f t="shared" si="2"/>
        <v>85.816769996715919</v>
      </c>
      <c r="J30" s="15">
        <f t="shared" si="3"/>
        <v>0.27579428571428571</v>
      </c>
      <c r="K30" s="15">
        <f t="shared" si="4"/>
        <v>1.2170451051157973</v>
      </c>
      <c r="L30" s="15">
        <f t="shared" si="5"/>
        <v>29.215496368038739</v>
      </c>
      <c r="M30" s="15">
        <f t="shared" si="6"/>
        <v>27.895809638399999</v>
      </c>
      <c r="N30" s="15">
        <f t="shared" si="7"/>
        <v>3.373422533485714</v>
      </c>
      <c r="O30" s="15">
        <f t="shared" si="8"/>
        <v>8.1940849810285723</v>
      </c>
      <c r="P30" s="15">
        <f t="shared" si="9"/>
        <v>614.91406626333776</v>
      </c>
      <c r="S30" s="8"/>
      <c r="U30">
        <v>13</v>
      </c>
      <c r="V30" s="15">
        <v>878.20100000000002</v>
      </c>
      <c r="W30" s="15">
        <f t="shared" ref="W30:W32" si="12">$T$21-V30</f>
        <v>3490.4049999999997</v>
      </c>
      <c r="AB30" s="8"/>
      <c r="AE30" s="8"/>
      <c r="AH30" s="8"/>
      <c r="AK30" s="8"/>
      <c r="AP30" s="8"/>
    </row>
    <row r="31" spans="5:42" x14ac:dyDescent="0.25">
      <c r="E31" s="11">
        <v>22</v>
      </c>
      <c r="F31" s="12">
        <f t="shared" si="10"/>
        <v>52.783853419354834</v>
      </c>
      <c r="G31" s="15">
        <f t="shared" si="0"/>
        <v>167.022592</v>
      </c>
      <c r="H31" s="15">
        <f t="shared" si="1"/>
        <v>260.97280000000001</v>
      </c>
      <c r="I31" s="15">
        <f t="shared" si="2"/>
        <v>81.916007724137927</v>
      </c>
      <c r="J31" s="15">
        <f t="shared" si="3"/>
        <v>0.26325818181818178</v>
      </c>
      <c r="K31" s="15">
        <f t="shared" si="4"/>
        <v>1.1617248730650793</v>
      </c>
      <c r="L31" s="15">
        <f t="shared" si="5"/>
        <v>27.887519260400612</v>
      </c>
      <c r="M31" s="15">
        <f t="shared" si="6"/>
        <v>26.627818291200001</v>
      </c>
      <c r="N31" s="15">
        <f t="shared" si="7"/>
        <v>3.2200851455999997</v>
      </c>
      <c r="O31" s="15">
        <f t="shared" si="8"/>
        <v>7.8216265728000005</v>
      </c>
      <c r="P31" s="15">
        <f t="shared" si="9"/>
        <v>629.67728546837668</v>
      </c>
      <c r="S31" s="8"/>
      <c r="U31">
        <v>14</v>
      </c>
      <c r="V31" s="15">
        <v>834.06200000000001</v>
      </c>
      <c r="W31" s="15">
        <f t="shared" si="12"/>
        <v>3534.5439999999999</v>
      </c>
      <c r="AB31" s="8"/>
      <c r="AE31" s="8"/>
      <c r="AH31" s="8"/>
      <c r="AK31" s="8"/>
      <c r="AP31" s="8"/>
    </row>
    <row r="32" spans="5:42" x14ac:dyDescent="0.25">
      <c r="E32" s="11">
        <v>23</v>
      </c>
      <c r="F32" s="12">
        <f t="shared" si="10"/>
        <v>55.183119483870961</v>
      </c>
      <c r="G32" s="15">
        <f t="shared" si="0"/>
        <v>174.61452799999998</v>
      </c>
      <c r="H32" s="15">
        <f t="shared" si="1"/>
        <v>272.83520000000004</v>
      </c>
      <c r="I32" s="15">
        <f t="shared" si="2"/>
        <v>78.354442170914538</v>
      </c>
      <c r="J32" s="15">
        <f t="shared" si="3"/>
        <v>0.25181217391304345</v>
      </c>
      <c r="K32" s="15">
        <f t="shared" si="4"/>
        <v>1.1112150959752933</v>
      </c>
      <c r="L32" s="15">
        <f t="shared" si="5"/>
        <v>26.67501842299189</v>
      </c>
      <c r="M32" s="15">
        <f t="shared" si="6"/>
        <v>25.470087061147826</v>
      </c>
      <c r="N32" s="15">
        <f t="shared" si="7"/>
        <v>3.0800814436173911</v>
      </c>
      <c r="O32" s="15">
        <f t="shared" si="8"/>
        <v>7.4815558522434795</v>
      </c>
      <c r="P32" s="15">
        <f t="shared" si="9"/>
        <v>645.05705970467443</v>
      </c>
      <c r="S32" s="8"/>
      <c r="U32">
        <v>15</v>
      </c>
      <c r="V32" s="15">
        <v>965.42899999999997</v>
      </c>
      <c r="W32" s="15">
        <f t="shared" si="12"/>
        <v>3403.1769999999997</v>
      </c>
      <c r="AB32" s="8"/>
      <c r="AE32" s="8"/>
      <c r="AH32" s="8"/>
      <c r="AK32" s="8"/>
      <c r="AP32" s="8"/>
    </row>
    <row r="33" spans="5:42" x14ac:dyDescent="0.25">
      <c r="E33" s="11">
        <v>24</v>
      </c>
      <c r="F33" s="12">
        <f t="shared" si="10"/>
        <v>57.582385548387094</v>
      </c>
      <c r="G33" s="15">
        <f t="shared" si="0"/>
        <v>182.20646399999998</v>
      </c>
      <c r="H33" s="15">
        <f t="shared" si="1"/>
        <v>284.69760000000002</v>
      </c>
      <c r="I33" s="15">
        <f t="shared" si="2"/>
        <v>75.08967374712644</v>
      </c>
      <c r="J33" s="15">
        <f t="shared" si="3"/>
        <v>0.24131999999999998</v>
      </c>
      <c r="K33" s="15">
        <f t="shared" si="4"/>
        <v>1.0649144669763226</v>
      </c>
      <c r="L33" s="15">
        <f t="shared" si="5"/>
        <v>25.563559322033896</v>
      </c>
      <c r="M33" s="15">
        <f t="shared" si="6"/>
        <v>24.408833433599998</v>
      </c>
      <c r="N33" s="15">
        <f t="shared" si="7"/>
        <v>2.9517447167999999</v>
      </c>
      <c r="O33" s="15">
        <f t="shared" si="8"/>
        <v>7.1698243584000005</v>
      </c>
      <c r="P33" s="15">
        <f t="shared" si="9"/>
        <v>660.97631959332375</v>
      </c>
      <c r="S33" s="8"/>
      <c r="U33">
        <v>16</v>
      </c>
      <c r="V33" s="15">
        <v>1017.905</v>
      </c>
      <c r="W33" s="15">
        <f t="shared" ref="W33:W46" si="13">$T$21-V33</f>
        <v>3350.701</v>
      </c>
      <c r="AB33" s="8"/>
      <c r="AE33" s="8"/>
      <c r="AH33" s="8"/>
      <c r="AK33" s="8"/>
      <c r="AP33" s="8"/>
    </row>
    <row r="34" spans="5:42" x14ac:dyDescent="0.25">
      <c r="E34" s="11">
        <v>25</v>
      </c>
      <c r="F34" s="12">
        <f t="shared" si="10"/>
        <v>59.981651612903221</v>
      </c>
      <c r="G34" s="15">
        <f t="shared" si="0"/>
        <v>189.79839999999999</v>
      </c>
      <c r="H34" s="15">
        <f t="shared" si="1"/>
        <v>296.56</v>
      </c>
      <c r="I34" s="15">
        <f t="shared" si="2"/>
        <v>72.086086797241379</v>
      </c>
      <c r="J34" s="15">
        <f t="shared" si="3"/>
        <v>0.23166719999999999</v>
      </c>
      <c r="K34" s="15">
        <f t="shared" si="4"/>
        <v>1.0223178882972699</v>
      </c>
      <c r="L34" s="15">
        <f t="shared" si="5"/>
        <v>24.541016949152539</v>
      </c>
      <c r="M34" s="15">
        <f t="shared" si="6"/>
        <v>23.432480096256</v>
      </c>
      <c r="N34" s="15">
        <f t="shared" si="7"/>
        <v>2.8336749281279996</v>
      </c>
      <c r="O34" s="15">
        <f t="shared" si="8"/>
        <v>6.8830313840640009</v>
      </c>
      <c r="P34" s="15">
        <f t="shared" si="9"/>
        <v>677.3703268560422</v>
      </c>
      <c r="S34" s="8"/>
      <c r="U34">
        <v>17</v>
      </c>
      <c r="V34" s="15">
        <v>584.673</v>
      </c>
      <c r="W34" s="15">
        <f t="shared" si="13"/>
        <v>3783.933</v>
      </c>
      <c r="X34" s="42" t="s">
        <v>329</v>
      </c>
      <c r="AB34" s="8"/>
      <c r="AE34" s="8"/>
      <c r="AH34" s="8"/>
      <c r="AK34" s="8"/>
      <c r="AP34" s="8"/>
    </row>
    <row r="35" spans="5:42" x14ac:dyDescent="0.25">
      <c r="E35" s="11">
        <v>26</v>
      </c>
      <c r="F35" s="12">
        <f t="shared" si="10"/>
        <v>62.380917677419347</v>
      </c>
      <c r="G35" s="15">
        <f t="shared" si="0"/>
        <v>197.39033599999999</v>
      </c>
      <c r="H35" s="15">
        <f t="shared" si="1"/>
        <v>308.42240000000004</v>
      </c>
      <c r="I35" s="15">
        <f t="shared" si="2"/>
        <v>69.313544997347478</v>
      </c>
      <c r="J35" s="15">
        <f t="shared" si="3"/>
        <v>0.22275692307692305</v>
      </c>
      <c r="K35" s="15">
        <f t="shared" si="4"/>
        <v>0.98299796951660556</v>
      </c>
      <c r="L35" s="15">
        <f t="shared" si="5"/>
        <v>23.597131681877443</v>
      </c>
      <c r="M35" s="15">
        <f t="shared" si="6"/>
        <v>22.531230861784614</v>
      </c>
      <c r="N35" s="15">
        <f t="shared" si="7"/>
        <v>2.7246874308923075</v>
      </c>
      <c r="O35" s="15">
        <f t="shared" si="8"/>
        <v>6.6182994077538471</v>
      </c>
      <c r="P35" s="15">
        <f t="shared" si="9"/>
        <v>694.18430294966856</v>
      </c>
      <c r="S35" s="8"/>
      <c r="U35">
        <v>18</v>
      </c>
      <c r="V35" s="15">
        <v>440.63900000000001</v>
      </c>
      <c r="W35" s="15">
        <f t="shared" si="13"/>
        <v>3927.9669999999996</v>
      </c>
      <c r="AB35" s="8"/>
      <c r="AE35" s="8"/>
      <c r="AH35" s="8"/>
      <c r="AK35" s="8"/>
      <c r="AP35" s="8"/>
    </row>
    <row r="36" spans="5:42" x14ac:dyDescent="0.25">
      <c r="E36" s="11">
        <v>27</v>
      </c>
      <c r="F36" s="12">
        <f t="shared" si="10"/>
        <v>64.780183741935474</v>
      </c>
      <c r="G36" s="15">
        <f t="shared" si="0"/>
        <v>204.98227199999999</v>
      </c>
      <c r="H36" s="15">
        <f t="shared" si="1"/>
        <v>320.28480000000002</v>
      </c>
      <c r="I36" s="15">
        <f t="shared" si="2"/>
        <v>66.74637666411239</v>
      </c>
      <c r="J36" s="15">
        <f t="shared" si="3"/>
        <v>0.21450666666666665</v>
      </c>
      <c r="K36" s="15">
        <f t="shared" si="4"/>
        <v>0.94659063731228688</v>
      </c>
      <c r="L36" s="15">
        <f t="shared" si="5"/>
        <v>22.723163841807906</v>
      </c>
      <c r="M36" s="15">
        <f t="shared" si="6"/>
        <v>21.696740829866666</v>
      </c>
      <c r="N36" s="15">
        <f t="shared" si="7"/>
        <v>2.6237730816</v>
      </c>
      <c r="O36" s="15">
        <f t="shared" si="8"/>
        <v>6.373177207466667</v>
      </c>
      <c r="P36" s="15">
        <f t="shared" si="9"/>
        <v>711.37158467076824</v>
      </c>
      <c r="S36" s="8"/>
      <c r="U36">
        <v>19</v>
      </c>
      <c r="V36" s="15">
        <v>367.834</v>
      </c>
      <c r="W36" s="15">
        <f t="shared" si="13"/>
        <v>4000.7719999999999</v>
      </c>
      <c r="AB36" s="8"/>
      <c r="AE36" s="8"/>
      <c r="AH36" s="8"/>
      <c r="AK36" s="8"/>
      <c r="AP36" s="8"/>
    </row>
    <row r="37" spans="5:42" x14ac:dyDescent="0.25">
      <c r="E37" s="11">
        <v>28</v>
      </c>
      <c r="F37" s="12">
        <f>E37*$F$7</f>
        <v>67.179449806451601</v>
      </c>
      <c r="G37" s="15">
        <f t="shared" si="0"/>
        <v>212.574208</v>
      </c>
      <c r="H37" s="15">
        <f t="shared" si="1"/>
        <v>332.1472</v>
      </c>
      <c r="I37" s="15">
        <f t="shared" si="2"/>
        <v>64.362577497536947</v>
      </c>
      <c r="J37" s="15">
        <f t="shared" si="3"/>
        <v>0.20684571428571427</v>
      </c>
      <c r="K37" s="15">
        <f t="shared" si="4"/>
        <v>0.91278382883684805</v>
      </c>
      <c r="L37" s="15">
        <f t="shared" si="5"/>
        <v>21.911622276029053</v>
      </c>
      <c r="M37" s="15">
        <f t="shared" si="6"/>
        <v>20.9218572288</v>
      </c>
      <c r="N37" s="15">
        <f t="shared" si="7"/>
        <v>2.5300669001142855</v>
      </c>
      <c r="O37" s="15">
        <f t="shared" si="8"/>
        <v>6.1455637357714297</v>
      </c>
      <c r="P37" s="15">
        <f t="shared" si="9"/>
        <v>728.89217498782591</v>
      </c>
      <c r="S37" s="8"/>
      <c r="U37">
        <v>20</v>
      </c>
      <c r="V37" s="15">
        <v>323.02600000000001</v>
      </c>
      <c r="W37" s="15">
        <f t="shared" si="13"/>
        <v>4045.58</v>
      </c>
      <c r="AB37" s="8"/>
      <c r="AE37" s="8"/>
      <c r="AH37" s="8"/>
      <c r="AK37" s="8"/>
      <c r="AP37" s="8"/>
    </row>
    <row r="38" spans="5:42" x14ac:dyDescent="0.25">
      <c r="E38" s="11">
        <v>29</v>
      </c>
      <c r="F38" s="12">
        <f t="shared" ref="F38:F49" si="14">E38*$F$7</f>
        <v>69.578715870967741</v>
      </c>
      <c r="G38" s="15">
        <f t="shared" si="0"/>
        <v>220.16614399999997</v>
      </c>
      <c r="H38" s="15">
        <f t="shared" si="1"/>
        <v>344.00960000000003</v>
      </c>
      <c r="I38" s="15">
        <f t="shared" si="2"/>
        <v>62.143178273483947</v>
      </c>
      <c r="J38" s="15">
        <f t="shared" si="3"/>
        <v>0.19971310344827584</v>
      </c>
      <c r="K38" s="15">
        <f t="shared" si="4"/>
        <v>0.88130852439419816</v>
      </c>
      <c r="L38" s="15">
        <f t="shared" si="5"/>
        <v>21.156049094097018</v>
      </c>
      <c r="M38" s="15">
        <f t="shared" si="6"/>
        <v>20.200413876082759</v>
      </c>
      <c r="N38" s="15">
        <f t="shared" si="7"/>
        <v>2.442823213903448</v>
      </c>
      <c r="O38" s="15">
        <f t="shared" si="8"/>
        <v>5.9336477448827596</v>
      </c>
      <c r="P38" s="15">
        <f t="shared" si="9"/>
        <v>746.7115937012602</v>
      </c>
      <c r="S38" s="8"/>
      <c r="U38">
        <v>21</v>
      </c>
      <c r="V38" s="15">
        <v>727.90899999999999</v>
      </c>
      <c r="W38" s="15">
        <f t="shared" si="13"/>
        <v>3640.6969999999997</v>
      </c>
      <c r="AB38" s="8"/>
      <c r="AE38" s="8"/>
      <c r="AH38" s="8"/>
      <c r="AK38" s="8"/>
      <c r="AP38" s="8"/>
    </row>
    <row r="39" spans="5:42" x14ac:dyDescent="0.25">
      <c r="E39" s="11">
        <v>30</v>
      </c>
      <c r="F39" s="12">
        <f t="shared" si="14"/>
        <v>71.977981935483868</v>
      </c>
      <c r="G39" s="15">
        <f t="shared" si="0"/>
        <v>227.75807999999998</v>
      </c>
      <c r="H39" s="15">
        <f t="shared" si="1"/>
        <v>355.87200000000001</v>
      </c>
      <c r="I39" s="15">
        <f t="shared" si="2"/>
        <v>60.071738997701146</v>
      </c>
      <c r="J39" s="15">
        <f t="shared" si="3"/>
        <v>0.19305599999999998</v>
      </c>
      <c r="K39" s="15">
        <f t="shared" si="4"/>
        <v>0.8519315735810582</v>
      </c>
      <c r="L39" s="15">
        <f t="shared" si="5"/>
        <v>20.450847457627116</v>
      </c>
      <c r="M39" s="15">
        <f t="shared" si="6"/>
        <v>19.527066746879999</v>
      </c>
      <c r="N39" s="15">
        <f t="shared" si="7"/>
        <v>2.36139577344</v>
      </c>
      <c r="O39" s="15">
        <f t="shared" si="8"/>
        <v>5.7358594867200008</v>
      </c>
      <c r="P39" s="15">
        <f t="shared" si="9"/>
        <v>764.79995797143306</v>
      </c>
      <c r="S39" s="8"/>
      <c r="U39">
        <v>22</v>
      </c>
      <c r="V39" s="15">
        <v>691.88599999999997</v>
      </c>
      <c r="W39" s="15">
        <f t="shared" si="13"/>
        <v>3676.72</v>
      </c>
      <c r="AB39" s="8"/>
      <c r="AE39" s="8"/>
      <c r="AH39" s="8"/>
      <c r="AK39" s="8"/>
      <c r="AP39" s="8"/>
    </row>
    <row r="40" spans="5:42" x14ac:dyDescent="0.25">
      <c r="E40" s="11">
        <v>31</v>
      </c>
      <c r="F40" s="12">
        <f t="shared" si="14"/>
        <v>74.377247999999994</v>
      </c>
      <c r="G40" s="15">
        <f t="shared" si="0"/>
        <v>235.35001599999998</v>
      </c>
      <c r="H40" s="15">
        <f t="shared" si="1"/>
        <v>367.73440000000005</v>
      </c>
      <c r="I40" s="15">
        <f t="shared" si="2"/>
        <v>58.13394096551724</v>
      </c>
      <c r="J40" s="15">
        <f t="shared" si="3"/>
        <v>0.18682838709677418</v>
      </c>
      <c r="K40" s="15">
        <f t="shared" si="4"/>
        <v>0.82444990991715306</v>
      </c>
      <c r="L40" s="15">
        <f t="shared" si="5"/>
        <v>19.791142700929466</v>
      </c>
      <c r="M40" s="15">
        <f t="shared" si="6"/>
        <v>18.897161367948385</v>
      </c>
      <c r="N40" s="15">
        <f t="shared" si="7"/>
        <v>2.2852217162322579</v>
      </c>
      <c r="O40" s="15">
        <f t="shared" si="8"/>
        <v>5.5508317613419358</v>
      </c>
      <c r="P40" s="15">
        <f t="shared" si="9"/>
        <v>783.13124080898308</v>
      </c>
      <c r="S40" s="8"/>
      <c r="U40">
        <v>23</v>
      </c>
      <c r="V40" s="15">
        <v>798.02599999999995</v>
      </c>
      <c r="W40" s="15">
        <f t="shared" si="13"/>
        <v>3570.58</v>
      </c>
      <c r="AB40" s="8"/>
      <c r="AE40" s="8"/>
      <c r="AH40" s="8"/>
      <c r="AK40" s="8"/>
      <c r="AP40" s="8"/>
    </row>
    <row r="41" spans="5:42" x14ac:dyDescent="0.25">
      <c r="E41" s="11">
        <v>32</v>
      </c>
      <c r="F41" s="12">
        <f t="shared" si="14"/>
        <v>76.776514064516121</v>
      </c>
      <c r="G41" s="15">
        <f t="shared" si="0"/>
        <v>242.94195199999999</v>
      </c>
      <c r="H41" s="15">
        <f t="shared" si="1"/>
        <v>379.59680000000003</v>
      </c>
      <c r="I41" s="15">
        <f t="shared" si="2"/>
        <v>56.317255310344827</v>
      </c>
      <c r="J41" s="15">
        <f t="shared" si="3"/>
        <v>0.18098999999999998</v>
      </c>
      <c r="K41" s="15">
        <f t="shared" si="4"/>
        <v>0.79868585023224203</v>
      </c>
      <c r="L41" s="15">
        <f t="shared" si="5"/>
        <v>19.172669491525422</v>
      </c>
      <c r="M41" s="15">
        <f t="shared" si="6"/>
        <v>18.306625075199999</v>
      </c>
      <c r="N41" s="15">
        <f t="shared" si="7"/>
        <v>2.2138085375999998</v>
      </c>
      <c r="O41" s="15">
        <f t="shared" si="8"/>
        <v>5.3773682688000006</v>
      </c>
      <c r="P41" s="15">
        <f t="shared" si="9"/>
        <v>801.6826685982187</v>
      </c>
      <c r="S41" s="8"/>
      <c r="U41">
        <v>24</v>
      </c>
      <c r="V41" s="15">
        <v>840.21600000000001</v>
      </c>
      <c r="W41" s="15">
        <f>$T$21-V41</f>
        <v>3528.39</v>
      </c>
      <c r="AB41" s="8"/>
      <c r="AE41" s="8"/>
      <c r="AH41" s="8"/>
      <c r="AK41" s="8"/>
      <c r="AP41" s="8"/>
    </row>
    <row r="42" spans="5:42" x14ac:dyDescent="0.25">
      <c r="E42" s="11">
        <v>33</v>
      </c>
      <c r="F42" s="12">
        <f t="shared" si="14"/>
        <v>79.175780129032248</v>
      </c>
      <c r="G42" s="15">
        <f t="shared" si="0"/>
        <v>250.53388799999999</v>
      </c>
      <c r="H42" s="15">
        <f t="shared" si="1"/>
        <v>391.45920000000001</v>
      </c>
      <c r="I42" s="15">
        <f t="shared" si="2"/>
        <v>54.610671816091951</v>
      </c>
      <c r="J42" s="15">
        <f t="shared" si="3"/>
        <v>0.17550545454545452</v>
      </c>
      <c r="K42" s="15">
        <f t="shared" si="4"/>
        <v>0.77448324871005292</v>
      </c>
      <c r="L42" s="15">
        <f t="shared" si="5"/>
        <v>18.591679506933744</v>
      </c>
      <c r="M42" s="15">
        <f t="shared" si="6"/>
        <v>17.751878860799998</v>
      </c>
      <c r="N42" s="15">
        <f t="shared" si="7"/>
        <v>2.1467234303999998</v>
      </c>
      <c r="O42" s="15">
        <f t="shared" si="8"/>
        <v>5.2144177152000006</v>
      </c>
      <c r="P42" s="15">
        <f t="shared" si="9"/>
        <v>820.43422816171358</v>
      </c>
      <c r="S42" s="8"/>
      <c r="U42">
        <v>25</v>
      </c>
      <c r="V42" s="15">
        <v>515.952</v>
      </c>
      <c r="W42" s="15">
        <f t="shared" si="13"/>
        <v>3852.6539999999995</v>
      </c>
      <c r="X42" s="42" t="s">
        <v>330</v>
      </c>
      <c r="AB42" s="8"/>
      <c r="AE42" s="8"/>
      <c r="AH42" s="8"/>
      <c r="AK42" s="8"/>
      <c r="AP42" s="8"/>
    </row>
    <row r="43" spans="5:42" x14ac:dyDescent="0.25">
      <c r="E43" s="11">
        <v>34</v>
      </c>
      <c r="F43" s="12">
        <f t="shared" si="14"/>
        <v>81.575046193548374</v>
      </c>
      <c r="G43" s="15">
        <f t="shared" si="0"/>
        <v>258.12582399999997</v>
      </c>
      <c r="H43" s="15">
        <f t="shared" si="1"/>
        <v>403.32160000000005</v>
      </c>
      <c r="I43" s="15">
        <f t="shared" si="2"/>
        <v>53.004475586206894</v>
      </c>
      <c r="J43" s="15">
        <f t="shared" si="3"/>
        <v>0.1703435294117647</v>
      </c>
      <c r="K43" s="15">
        <f t="shared" si="4"/>
        <v>0.75170432963034539</v>
      </c>
      <c r="L43" s="15">
        <f t="shared" si="5"/>
        <v>18.044865403788634</v>
      </c>
      <c r="M43" s="15">
        <f t="shared" si="6"/>
        <v>17.229764776658822</v>
      </c>
      <c r="N43" s="15">
        <f t="shared" si="7"/>
        <v>2.0835845059764706</v>
      </c>
      <c r="O43" s="15">
        <f t="shared" si="8"/>
        <v>5.0610524882823533</v>
      </c>
      <c r="P43" s="15">
        <f t="shared" si="9"/>
        <v>839.36826081350364</v>
      </c>
      <c r="S43" s="8"/>
      <c r="U43">
        <v>26</v>
      </c>
      <c r="V43" s="15">
        <v>391.49799999999999</v>
      </c>
      <c r="W43" s="15">
        <f t="shared" si="13"/>
        <v>3977.1079999999997</v>
      </c>
      <c r="AB43" s="8"/>
      <c r="AE43" s="8"/>
      <c r="AH43" s="8"/>
      <c r="AK43" s="8"/>
      <c r="AP43" s="8"/>
    </row>
    <row r="44" spans="5:42" x14ac:dyDescent="0.25">
      <c r="E44" s="11">
        <v>35</v>
      </c>
      <c r="F44" s="12">
        <f t="shared" si="14"/>
        <v>83.974312258064501</v>
      </c>
      <c r="G44" s="15">
        <f t="shared" si="0"/>
        <v>265.71776</v>
      </c>
      <c r="H44" s="15">
        <f t="shared" si="1"/>
        <v>415.18400000000003</v>
      </c>
      <c r="I44" s="15">
        <f t="shared" si="2"/>
        <v>51.490061998029553</v>
      </c>
      <c r="J44" s="15">
        <f t="shared" si="3"/>
        <v>0.16547657142857142</v>
      </c>
      <c r="K44" s="15">
        <f t="shared" si="4"/>
        <v>0.73022706306947838</v>
      </c>
      <c r="L44" s="15">
        <f t="shared" si="5"/>
        <v>17.529297820823242</v>
      </c>
      <c r="M44" s="15">
        <f t="shared" si="6"/>
        <v>16.73748578304</v>
      </c>
      <c r="N44" s="15">
        <f t="shared" si="7"/>
        <v>2.0240535200914285</v>
      </c>
      <c r="O44" s="15">
        <f t="shared" si="8"/>
        <v>4.916450988617143</v>
      </c>
      <c r="P44" s="15">
        <f t="shared" si="9"/>
        <v>858.46912600316409</v>
      </c>
      <c r="S44" s="8"/>
      <c r="U44">
        <v>27</v>
      </c>
      <c r="V44" s="15">
        <v>328.87900000000002</v>
      </c>
      <c r="W44" s="15">
        <f t="shared" si="13"/>
        <v>4039.7269999999999</v>
      </c>
      <c r="AB44" s="8"/>
      <c r="AE44" s="8"/>
      <c r="AH44" s="8"/>
      <c r="AK44" s="8"/>
      <c r="AP44" s="8"/>
    </row>
    <row r="45" spans="5:42" x14ac:dyDescent="0.25">
      <c r="E45" s="11">
        <v>36</v>
      </c>
      <c r="F45" s="12">
        <f t="shared" si="14"/>
        <v>86.373578322580641</v>
      </c>
      <c r="G45" s="15">
        <f t="shared" si="0"/>
        <v>273.30969599999997</v>
      </c>
      <c r="H45" s="15">
        <f t="shared" si="1"/>
        <v>427.04640000000006</v>
      </c>
      <c r="I45" s="15">
        <f t="shared" si="2"/>
        <v>50.059782498084289</v>
      </c>
      <c r="J45" s="15">
        <f t="shared" si="3"/>
        <v>0.16088</v>
      </c>
      <c r="K45" s="15">
        <f t="shared" si="4"/>
        <v>0.70994297798421513</v>
      </c>
      <c r="L45" s="15">
        <f t="shared" si="5"/>
        <v>17.042372881355931</v>
      </c>
      <c r="M45" s="15">
        <f t="shared" si="6"/>
        <v>16.272555622399999</v>
      </c>
      <c r="N45" s="15">
        <f t="shared" si="7"/>
        <v>1.9678298111999999</v>
      </c>
      <c r="O45" s="15">
        <f t="shared" si="8"/>
        <v>4.779882905600001</v>
      </c>
      <c r="P45" s="15">
        <f t="shared" si="9"/>
        <v>877.72292101920505</v>
      </c>
      <c r="S45" s="8"/>
      <c r="U45">
        <v>28</v>
      </c>
      <c r="V45" s="15">
        <v>290.77699999999999</v>
      </c>
      <c r="W45" s="15">
        <f t="shared" si="13"/>
        <v>4077.8289999999997</v>
      </c>
      <c r="AB45" s="8"/>
      <c r="AE45" s="8"/>
      <c r="AH45" s="8"/>
      <c r="AK45" s="8"/>
      <c r="AP45" s="8"/>
    </row>
    <row r="46" spans="5:42" x14ac:dyDescent="0.25">
      <c r="E46" s="11">
        <v>37</v>
      </c>
      <c r="F46" s="12">
        <f t="shared" si="14"/>
        <v>88.772844387096768</v>
      </c>
      <c r="G46" s="15">
        <f t="shared" si="0"/>
        <v>280.90163200000001</v>
      </c>
      <c r="H46" s="15">
        <f t="shared" si="1"/>
        <v>438.90880000000004</v>
      </c>
      <c r="I46" s="15">
        <f t="shared" si="2"/>
        <v>48.706815403541469</v>
      </c>
      <c r="J46" s="15">
        <f t="shared" si="3"/>
        <v>0.15653189189189187</v>
      </c>
      <c r="K46" s="15">
        <f t="shared" si="4"/>
        <v>0.69075532993058775</v>
      </c>
      <c r="L46" s="15">
        <f t="shared" si="5"/>
        <v>16.581768208886853</v>
      </c>
      <c r="M46" s="15">
        <f t="shared" si="6"/>
        <v>15.832756821794595</v>
      </c>
      <c r="N46" s="15">
        <f t="shared" si="7"/>
        <v>1.914645221708108</v>
      </c>
      <c r="O46" s="15">
        <f t="shared" si="8"/>
        <v>4.6506968811243246</v>
      </c>
      <c r="P46" s="15">
        <f t="shared" si="9"/>
        <v>897.1172461459746</v>
      </c>
      <c r="S46" s="8"/>
      <c r="U46">
        <v>29</v>
      </c>
      <c r="V46" s="15">
        <v>638.66499999999996</v>
      </c>
      <c r="W46" s="15">
        <f t="shared" si="13"/>
        <v>3729.9409999999998</v>
      </c>
      <c r="AB46" s="8"/>
      <c r="AE46" s="8"/>
      <c r="AH46" s="8"/>
      <c r="AK46" s="8"/>
      <c r="AP46" s="8"/>
    </row>
    <row r="47" spans="5:42" x14ac:dyDescent="0.25">
      <c r="E47" s="11">
        <v>38</v>
      </c>
      <c r="F47" s="12">
        <f t="shared" si="14"/>
        <v>91.172110451612895</v>
      </c>
      <c r="G47" s="15">
        <f t="shared" si="0"/>
        <v>288.49356799999998</v>
      </c>
      <c r="H47" s="15">
        <f t="shared" si="1"/>
        <v>450.77120000000002</v>
      </c>
      <c r="I47" s="15">
        <f t="shared" si="2"/>
        <v>47.425057103448275</v>
      </c>
      <c r="J47" s="15">
        <f t="shared" si="3"/>
        <v>0.15241263157894736</v>
      </c>
      <c r="K47" s="15">
        <f t="shared" si="4"/>
        <v>0.67257755809030906</v>
      </c>
      <c r="L47" s="15">
        <f t="shared" si="5"/>
        <v>16.145405887600354</v>
      </c>
      <c r="M47" s="15">
        <f t="shared" si="6"/>
        <v>15.41610532648421</v>
      </c>
      <c r="N47" s="15">
        <f t="shared" si="7"/>
        <v>1.864259821136842</v>
      </c>
      <c r="O47" s="15">
        <f t="shared" si="8"/>
        <v>4.5283101210947372</v>
      </c>
      <c r="P47" s="15">
        <f t="shared" si="9"/>
        <v>916.64100690104647</v>
      </c>
      <c r="S47" s="8"/>
      <c r="U47">
        <v>30</v>
      </c>
      <c r="V47" s="15">
        <v>607.803</v>
      </c>
      <c r="W47" s="15">
        <f t="shared" ref="W47" si="15">$T$21-V47</f>
        <v>3760.8029999999999</v>
      </c>
      <c r="AB47" s="8"/>
      <c r="AE47" s="8"/>
      <c r="AH47" s="8"/>
      <c r="AK47" s="8"/>
      <c r="AP47" s="8"/>
    </row>
    <row r="48" spans="5:42" x14ac:dyDescent="0.25">
      <c r="E48" s="11">
        <v>39</v>
      </c>
      <c r="F48" s="12">
        <f t="shared" si="14"/>
        <v>93.571376516129021</v>
      </c>
      <c r="G48" s="15">
        <f t="shared" si="0"/>
        <v>296.08550399999996</v>
      </c>
      <c r="H48" s="15">
        <f t="shared" si="1"/>
        <v>462.63360000000006</v>
      </c>
      <c r="I48" s="15">
        <f t="shared" si="2"/>
        <v>46.209029998231649</v>
      </c>
      <c r="J48" s="15">
        <f t="shared" si="3"/>
        <v>0.14850461538461537</v>
      </c>
      <c r="K48" s="15">
        <f t="shared" si="4"/>
        <v>0.65533197967773704</v>
      </c>
      <c r="L48" s="15">
        <f t="shared" si="5"/>
        <v>15.731421121251628</v>
      </c>
      <c r="M48" s="15">
        <f t="shared" si="6"/>
        <v>15.020820574523077</v>
      </c>
      <c r="N48" s="15">
        <f t="shared" si="7"/>
        <v>1.8164582872615382</v>
      </c>
      <c r="O48" s="15">
        <f t="shared" si="8"/>
        <v>4.4121996051692314</v>
      </c>
      <c r="P48" s="15">
        <f t="shared" si="9"/>
        <v>936.28424669762853</v>
      </c>
      <c r="S48" s="8"/>
      <c r="U48">
        <v>31</v>
      </c>
      <c r="V48" s="15">
        <v>699.654</v>
      </c>
      <c r="W48" s="15">
        <f>$T$21-V48</f>
        <v>3668.9519999999998</v>
      </c>
      <c r="AB48" s="8"/>
      <c r="AE48" s="8"/>
      <c r="AH48" s="8"/>
      <c r="AK48" s="8"/>
      <c r="AP48" s="8"/>
    </row>
    <row r="49" spans="5:31" x14ac:dyDescent="0.25">
      <c r="E49" s="11">
        <v>40</v>
      </c>
      <c r="F49" s="12">
        <f t="shared" si="14"/>
        <v>95.970642580645148</v>
      </c>
      <c r="G49" s="15">
        <f t="shared" si="0"/>
        <v>303.67743999999999</v>
      </c>
      <c r="H49" s="15">
        <f t="shared" si="1"/>
        <v>474.49600000000004</v>
      </c>
      <c r="I49" s="15">
        <f t="shared" si="2"/>
        <v>45.05380424827586</v>
      </c>
      <c r="J49" s="15">
        <f t="shared" si="3"/>
        <v>0.14479199999999998</v>
      </c>
      <c r="K49" s="15">
        <f t="shared" si="4"/>
        <v>0.63894868018579365</v>
      </c>
      <c r="L49" s="15">
        <f t="shared" si="5"/>
        <v>15.338135593220338</v>
      </c>
      <c r="M49" s="15">
        <f t="shared" si="6"/>
        <v>14.64530006016</v>
      </c>
      <c r="N49" s="15">
        <f t="shared" si="7"/>
        <v>1.77104683008</v>
      </c>
      <c r="O49" s="15">
        <f t="shared" si="8"/>
        <v>4.3018946150400001</v>
      </c>
      <c r="P49" s="15">
        <f t="shared" si="9"/>
        <v>956.03800460760715</v>
      </c>
      <c r="U49">
        <v>32</v>
      </c>
      <c r="V49" s="15">
        <v>736.39599999999996</v>
      </c>
      <c r="W49" s="15">
        <f>$T$21-V49</f>
        <v>3632.21</v>
      </c>
      <c r="AE49" s="8"/>
    </row>
    <row r="50" spans="5:31" x14ac:dyDescent="0.25">
      <c r="U50">
        <v>33</v>
      </c>
      <c r="V50" s="15">
        <v>469.56200000000001</v>
      </c>
      <c r="W50" s="15">
        <f>$T$21-V50</f>
        <v>3899.0439999999999</v>
      </c>
      <c r="X50" s="42" t="s">
        <v>331</v>
      </c>
      <c r="AE50" s="8"/>
    </row>
    <row r="51" spans="5:31" x14ac:dyDescent="0.25">
      <c r="U51">
        <v>34</v>
      </c>
      <c r="V51" s="15">
        <v>358.94499999999999</v>
      </c>
      <c r="W51" s="15">
        <f t="shared" ref="W51" si="16">$T$21-V51</f>
        <v>4009.6609999999996</v>
      </c>
      <c r="AE51" s="8"/>
    </row>
    <row r="52" spans="5:31" x14ac:dyDescent="0.25">
      <c r="U52">
        <v>35</v>
      </c>
      <c r="V52" s="15">
        <v>303.21699999999998</v>
      </c>
      <c r="W52" s="15">
        <f t="shared" ref="W52" si="17">$T$21-V52</f>
        <v>4065.3889999999997</v>
      </c>
      <c r="AE52" s="8"/>
    </row>
    <row r="53" spans="5:31" x14ac:dyDescent="0.25">
      <c r="U53">
        <v>36</v>
      </c>
      <c r="V53" s="15">
        <v>269.50200000000001</v>
      </c>
      <c r="W53" s="15">
        <f t="shared" ref="W53" si="18">$T$21-V53</f>
        <v>4099.1039999999994</v>
      </c>
    </row>
    <row r="54" spans="5:31" x14ac:dyDescent="0.25">
      <c r="U54">
        <v>37</v>
      </c>
      <c r="V54" s="15">
        <v>579.19100000000003</v>
      </c>
      <c r="W54" s="15">
        <f t="shared" ref="W54" si="19">$T$21-V54</f>
        <v>3789.415</v>
      </c>
    </row>
    <row r="55" spans="5:31" x14ac:dyDescent="0.25">
      <c r="U55">
        <v>38</v>
      </c>
      <c r="V55" s="15">
        <v>551.71299999999997</v>
      </c>
      <c r="W55" s="15">
        <f>$T$21-V55</f>
        <v>3816.893</v>
      </c>
    </row>
    <row r="56" spans="5:31" x14ac:dyDescent="0.25">
      <c r="U56">
        <v>39</v>
      </c>
      <c r="V56" s="15">
        <v>633.48900000000003</v>
      </c>
      <c r="W56" s="15">
        <f t="shared" ref="W56" si="20">$T$21-V56</f>
        <v>3735.1169999999997</v>
      </c>
    </row>
    <row r="57" spans="5:31" x14ac:dyDescent="0.25">
      <c r="U57">
        <v>40</v>
      </c>
      <c r="V57" s="15">
        <v>666.2</v>
      </c>
      <c r="W57" s="15">
        <f>$T$21-V57</f>
        <v>3702.4059999999999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C54C-1B58-4BB4-A58B-78CD0D5664AF}">
  <sheetPr codeName="Лист9"/>
  <dimension ref="A1:K11"/>
  <sheetViews>
    <sheetView workbookViewId="0">
      <selection activeCell="L15" sqref="L15"/>
    </sheetView>
  </sheetViews>
  <sheetFormatPr defaultRowHeight="15" x14ac:dyDescent="0.25"/>
  <sheetData>
    <row r="1" spans="1:11" x14ac:dyDescent="0.25">
      <c r="A1" s="4" t="s">
        <v>74</v>
      </c>
      <c r="B1" s="2">
        <v>0.22</v>
      </c>
      <c r="D1" s="4" t="s">
        <v>78</v>
      </c>
      <c r="E1" s="2">
        <v>7.0000000000000007E-2</v>
      </c>
      <c r="G1" s="4" t="s">
        <v>81</v>
      </c>
      <c r="H1" s="2">
        <v>0.5</v>
      </c>
      <c r="J1" s="4" t="s">
        <v>85</v>
      </c>
      <c r="K1" s="2">
        <v>0.2</v>
      </c>
    </row>
    <row r="2" spans="1:11" x14ac:dyDescent="0.25">
      <c r="A2" s="4" t="s">
        <v>75</v>
      </c>
      <c r="B2" s="2">
        <v>0.5</v>
      </c>
      <c r="D2" s="4" t="s">
        <v>79</v>
      </c>
      <c r="E2" s="2">
        <v>0.3</v>
      </c>
      <c r="G2" s="4" t="s">
        <v>82</v>
      </c>
      <c r="H2" s="2">
        <v>2.1000000000000001E-2</v>
      </c>
      <c r="J2" s="4" t="s">
        <v>86</v>
      </c>
      <c r="K2" s="2">
        <v>0.35</v>
      </c>
    </row>
    <row r="3" spans="1:11" x14ac:dyDescent="0.25">
      <c r="A3" s="4" t="s">
        <v>76</v>
      </c>
      <c r="B3" s="2">
        <v>0.08</v>
      </c>
      <c r="D3" s="20" t="s">
        <v>80</v>
      </c>
      <c r="E3" s="21">
        <f>(B4*E1*E2)/(1+B3)</f>
        <v>84.945116666666664</v>
      </c>
      <c r="G3" s="4" t="s">
        <v>83</v>
      </c>
      <c r="H3" s="2">
        <v>0.55000000000000004</v>
      </c>
      <c r="J3" s="20" t="s">
        <v>87</v>
      </c>
      <c r="K3" s="21">
        <f>(B4*K1*K2)/(1+B3)</f>
        <v>283.15038888888887</v>
      </c>
    </row>
    <row r="4" spans="1:11" x14ac:dyDescent="0.25">
      <c r="A4" s="4" t="s">
        <v>77</v>
      </c>
      <c r="B4" s="2">
        <f>'a_r=0.5'!T21</f>
        <v>4368.6059999999998</v>
      </c>
      <c r="G4" s="20" t="s">
        <v>84</v>
      </c>
      <c r="H4" s="21">
        <f>(B4*H1*H2*H3)/(1+B3)</f>
        <v>23.359907083333333</v>
      </c>
    </row>
    <row r="5" spans="1:11" x14ac:dyDescent="0.25">
      <c r="A5" s="20" t="s">
        <v>102</v>
      </c>
      <c r="B5" s="21">
        <f>(B4*B1*B2)/((1+B1)*(1+B3))</f>
        <v>364.71361566484512</v>
      </c>
    </row>
    <row r="7" spans="1:11" x14ac:dyDescent="0.25">
      <c r="A7" s="22" t="s">
        <v>88</v>
      </c>
      <c r="B7" s="9">
        <f>B5+E3+H4+K3</f>
        <v>756.16902830373397</v>
      </c>
    </row>
    <row r="10" spans="1:11" x14ac:dyDescent="0.25">
      <c r="A10" t="s">
        <v>109</v>
      </c>
      <c r="D10" t="s">
        <v>110</v>
      </c>
      <c r="G10" t="s">
        <v>111</v>
      </c>
    </row>
    <row r="11" spans="1:11" x14ac:dyDescent="0.25">
      <c r="A11">
        <f>B4*0.3</f>
        <v>1310.5817999999999</v>
      </c>
      <c r="D11">
        <f>B4*0.5</f>
        <v>2184.3029999999999</v>
      </c>
      <c r="G11">
        <f>B4+A11+D11</f>
        <v>7863.4907999999996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98EF-D0DA-498C-80AC-B93407B584A0}">
  <sheetPr codeName="Лист10"/>
  <dimension ref="A1:R49"/>
  <sheetViews>
    <sheetView topLeftCell="A5" workbookViewId="0">
      <selection activeCell="P19" sqref="P19"/>
    </sheetView>
  </sheetViews>
  <sheetFormatPr defaultRowHeight="15" x14ac:dyDescent="0.25"/>
  <cols>
    <col min="1" max="1" width="12.5703125" customWidth="1"/>
    <col min="2" max="2" width="10.7109375" customWidth="1"/>
    <col min="7" max="7" width="9.5703125" customWidth="1"/>
    <col min="9" max="10" width="10.85546875" customWidth="1"/>
  </cols>
  <sheetData>
    <row r="1" spans="1:18" x14ac:dyDescent="0.25">
      <c r="A1" s="4" t="s">
        <v>88</v>
      </c>
      <c r="B1" s="19">
        <f>effects!B7</f>
        <v>756.16902830373397</v>
      </c>
      <c r="D1" s="4" t="s">
        <v>91</v>
      </c>
      <c r="E1" s="2">
        <v>5</v>
      </c>
      <c r="G1" s="4" t="s">
        <v>94</v>
      </c>
      <c r="H1" s="2">
        <v>0.5</v>
      </c>
      <c r="J1" s="4" t="s">
        <v>95</v>
      </c>
      <c r="K1" s="2">
        <v>3</v>
      </c>
    </row>
    <row r="2" spans="1:18" x14ac:dyDescent="0.25">
      <c r="A2" s="4" t="s">
        <v>90</v>
      </c>
      <c r="B2" s="2">
        <v>8</v>
      </c>
      <c r="D2" s="4" t="s">
        <v>93</v>
      </c>
      <c r="E2" s="2">
        <v>1</v>
      </c>
      <c r="G2" s="20" t="s">
        <v>321</v>
      </c>
      <c r="H2" s="21">
        <f>H1/E1*(1-B2/'a_r=0.5'!B7)</f>
        <v>7.4193548387096783E-2</v>
      </c>
      <c r="J2" s="4" t="s">
        <v>96</v>
      </c>
      <c r="K2" s="2">
        <v>10</v>
      </c>
    </row>
    <row r="3" spans="1:18" x14ac:dyDescent="0.25">
      <c r="A3" s="20" t="s">
        <v>89</v>
      </c>
      <c r="B3" s="21">
        <f>B1*(1-(B2/'a_r=0.5'!B7))</f>
        <v>561.02863390277037</v>
      </c>
      <c r="D3" s="20" t="s">
        <v>92</v>
      </c>
      <c r="E3" s="21">
        <f>E2/E1*(1-B2/'a_r=0.5'!B7)</f>
        <v>0.14838709677419357</v>
      </c>
      <c r="J3" s="20" t="s">
        <v>97</v>
      </c>
      <c r="K3" s="21">
        <f>effects!B4*effects!K1*(1-((100+contractor!K1)/(100+contractor!K2)))</f>
        <v>55.600439999999971</v>
      </c>
      <c r="M3" s="4" t="s">
        <v>98</v>
      </c>
      <c r="N3" s="19">
        <f>K3*0.15</f>
        <v>8.3400659999999949</v>
      </c>
      <c r="P3" s="4" t="s">
        <v>99</v>
      </c>
      <c r="Q3" s="2">
        <f>'a_r=0.5'!B2*0.06</f>
        <v>1206.5999999999999</v>
      </c>
    </row>
    <row r="5" spans="1:18" x14ac:dyDescent="0.25">
      <c r="A5" s="22" t="s">
        <v>100</v>
      </c>
      <c r="B5" s="9">
        <f>B3+E3+H2+K3+N3+Q3</f>
        <v>1831.7917205479316</v>
      </c>
    </row>
    <row r="6" spans="1:18" x14ac:dyDescent="0.25">
      <c r="A6" s="23" t="s">
        <v>73</v>
      </c>
      <c r="B6" s="2">
        <v>3350.701</v>
      </c>
    </row>
    <row r="7" spans="1:18" x14ac:dyDescent="0.25">
      <c r="A7" s="24" t="s">
        <v>101</v>
      </c>
      <c r="B7" s="25">
        <f>B5+B6</f>
        <v>5182.4927205479316</v>
      </c>
    </row>
    <row r="8" spans="1:18" x14ac:dyDescent="0.25">
      <c r="Q8" t="s">
        <v>107</v>
      </c>
      <c r="R8" t="s">
        <v>108</v>
      </c>
    </row>
    <row r="9" spans="1:18" x14ac:dyDescent="0.25">
      <c r="B9" s="8" t="s">
        <v>103</v>
      </c>
      <c r="C9" s="39" t="s">
        <v>334</v>
      </c>
      <c r="D9" s="29" t="s">
        <v>104</v>
      </c>
      <c r="E9" s="29" t="s">
        <v>105</v>
      </c>
      <c r="F9" s="29" t="s">
        <v>322</v>
      </c>
      <c r="G9" s="30" t="s">
        <v>323</v>
      </c>
      <c r="H9" s="30" t="s">
        <v>324</v>
      </c>
      <c r="I9" s="30" t="s">
        <v>325</v>
      </c>
      <c r="J9" s="30" t="s">
        <v>42</v>
      </c>
      <c r="K9" s="30" t="s">
        <v>106</v>
      </c>
      <c r="L9" s="11" t="s">
        <v>326</v>
      </c>
      <c r="Q9" s="18">
        <f>MIN(K10:K49)</f>
        <v>5182.4927205479316</v>
      </c>
      <c r="R9" s="18">
        <f>MAX(K10:K49)</f>
        <v>5763.2073602310802</v>
      </c>
    </row>
    <row r="10" spans="1:18" ht="15.75" x14ac:dyDescent="0.25">
      <c r="A10" s="11">
        <v>1</v>
      </c>
      <c r="B10" s="38">
        <v>15</v>
      </c>
      <c r="C10" s="38">
        <v>3931.8490000000002</v>
      </c>
      <c r="D10" s="32">
        <f>$B$1*(1-B10/'a_r=0.5'!$B$7)</f>
        <v>390.2807888019272</v>
      </c>
      <c r="E10" s="32">
        <f>$E$2/$E$1*(1-B10/'a_r=0.5'!$B$7)</f>
        <v>0.1032258064516129</v>
      </c>
      <c r="F10" s="32">
        <f>$H$1/$E$1*(1-B10/'a_r=0.5'!$B$7)</f>
        <v>5.1612903225806452E-2</v>
      </c>
      <c r="G10" s="32">
        <f>$K$3</f>
        <v>55.600439999999971</v>
      </c>
      <c r="H10" s="32">
        <f>$N$3</f>
        <v>8.3400659999999949</v>
      </c>
      <c r="I10" s="34">
        <f>$Q$3</f>
        <v>1206.5999999999999</v>
      </c>
      <c r="J10" s="32">
        <f t="shared" ref="J10:J49" si="0">D10+E10+F10+$K$3+$N$3+$Q$3</f>
        <v>1660.9761335116045</v>
      </c>
      <c r="K10" s="32">
        <f t="shared" ref="K10:K49" si="1">J10+C10</f>
        <v>5592.8251335116047</v>
      </c>
      <c r="L10" s="32">
        <f>$B$1</f>
        <v>756.16902830373397</v>
      </c>
    </row>
    <row r="11" spans="1:18" ht="15.75" x14ac:dyDescent="0.25">
      <c r="A11" s="11">
        <v>2</v>
      </c>
      <c r="B11" s="38">
        <v>18</v>
      </c>
      <c r="C11" s="38">
        <v>3998.9839999999999</v>
      </c>
      <c r="D11" s="32">
        <f>$B$1*(1-B11/'a_r=0.5'!$B$7)</f>
        <v>317.10314090156584</v>
      </c>
      <c r="E11" s="32">
        <f>$E$2/$E$1*(1-B11/'a_r=0.5'!$B$7)</f>
        <v>8.3870967741935476E-2</v>
      </c>
      <c r="F11" s="32">
        <f>$H$1/$E$1*(1-B11/'a_r=0.5'!$B$7)</f>
        <v>4.1935483870967738E-2</v>
      </c>
      <c r="G11" s="32">
        <f t="shared" ref="G11:G49" si="2">$K$3</f>
        <v>55.600439999999971</v>
      </c>
      <c r="H11" s="32">
        <f t="shared" ref="H11:H49" si="3">$N$3</f>
        <v>8.3400659999999949</v>
      </c>
      <c r="I11" s="34">
        <f t="shared" ref="I11:I49" si="4">$Q$3</f>
        <v>1206.5999999999999</v>
      </c>
      <c r="J11" s="32">
        <f t="shared" si="0"/>
        <v>1587.7694533531785</v>
      </c>
      <c r="K11" s="32">
        <f t="shared" si="1"/>
        <v>5586.753453353178</v>
      </c>
      <c r="L11" s="32">
        <f t="shared" ref="L11:L49" si="5">$B$1</f>
        <v>756.16902830373397</v>
      </c>
    </row>
    <row r="12" spans="1:18" ht="15.75" x14ac:dyDescent="0.25">
      <c r="A12" s="11">
        <v>3</v>
      </c>
      <c r="B12" s="38">
        <v>20</v>
      </c>
      <c r="C12" s="38">
        <v>4035.2429999999999</v>
      </c>
      <c r="D12" s="32">
        <f>$B$1*(1-B12/'a_r=0.5'!$B$7)</f>
        <v>268.31804230132497</v>
      </c>
      <c r="E12" s="32">
        <f>$E$2/$E$1*(1-B12/'a_r=0.5'!$B$7)</f>
        <v>7.0967741935483872E-2</v>
      </c>
      <c r="F12" s="32">
        <f>$H$1/$E$1*(1-B12/'a_r=0.5'!$B$7)</f>
        <v>3.5483870967741936E-2</v>
      </c>
      <c r="G12" s="32">
        <f t="shared" si="2"/>
        <v>55.600439999999971</v>
      </c>
      <c r="H12" s="32">
        <f t="shared" si="3"/>
        <v>8.3400659999999949</v>
      </c>
      <c r="I12" s="34">
        <f t="shared" si="4"/>
        <v>1206.5999999999999</v>
      </c>
      <c r="J12" s="32">
        <f t="shared" si="0"/>
        <v>1538.964999914228</v>
      </c>
      <c r="K12" s="32">
        <f t="shared" si="1"/>
        <v>5574.2079999142279</v>
      </c>
      <c r="L12" s="32">
        <f t="shared" si="5"/>
        <v>756.16902830373397</v>
      </c>
      <c r="M12" s="26">
        <v>0.45600000000000002</v>
      </c>
    </row>
    <row r="13" spans="1:18" ht="15.75" x14ac:dyDescent="0.25">
      <c r="A13" s="11">
        <v>4</v>
      </c>
      <c r="B13" s="38">
        <v>21</v>
      </c>
      <c r="C13" s="38">
        <v>4060.098</v>
      </c>
      <c r="D13" s="32">
        <f>$B$1*(1-B13/'a_r=0.5'!$B$7)</f>
        <v>243.92549300120453</v>
      </c>
      <c r="E13" s="32">
        <f>$E$2/$E$1*(1-B13/'a_r=0.5'!$B$7)</f>
        <v>6.4516129032258077E-2</v>
      </c>
      <c r="F13" s="32">
        <f>$H$1/$E$1*(1-B13/'a_r=0.5'!$B$7)</f>
        <v>3.2258064516129038E-2</v>
      </c>
      <c r="G13" s="32">
        <f t="shared" si="2"/>
        <v>55.600439999999971</v>
      </c>
      <c r="H13" s="32">
        <f t="shared" si="3"/>
        <v>8.3400659999999949</v>
      </c>
      <c r="I13" s="34">
        <f t="shared" si="4"/>
        <v>1206.5999999999999</v>
      </c>
      <c r="J13" s="32">
        <f t="shared" si="0"/>
        <v>1514.5627731947527</v>
      </c>
      <c r="K13" s="32">
        <f t="shared" si="1"/>
        <v>5574.6607731947524</v>
      </c>
      <c r="L13" s="32">
        <f t="shared" si="5"/>
        <v>756.16902830373397</v>
      </c>
    </row>
    <row r="14" spans="1:18" ht="15.75" x14ac:dyDescent="0.25">
      <c r="A14" s="11">
        <v>5</v>
      </c>
      <c r="B14" s="38">
        <v>13</v>
      </c>
      <c r="C14" s="38">
        <v>3874.5740000000001</v>
      </c>
      <c r="D14" s="32">
        <f>$B$1*(1-B14/'a_r=0.5'!$B$7)</f>
        <v>439.06588740216807</v>
      </c>
      <c r="E14" s="32">
        <f>$E$2/$E$1*(1-B14/'a_r=0.5'!$B$7)</f>
        <v>0.11612903225806451</v>
      </c>
      <c r="F14" s="32">
        <f>$H$1/$E$1*(1-B14/'a_r=0.5'!$B$7)</f>
        <v>5.8064516129032254E-2</v>
      </c>
      <c r="G14" s="32">
        <f t="shared" si="2"/>
        <v>55.600439999999971</v>
      </c>
      <c r="H14" s="32">
        <f t="shared" si="3"/>
        <v>8.3400659999999949</v>
      </c>
      <c r="I14" s="34">
        <f t="shared" si="4"/>
        <v>1206.5999999999999</v>
      </c>
      <c r="J14" s="32">
        <f t="shared" si="0"/>
        <v>1709.7805869505551</v>
      </c>
      <c r="K14" s="32">
        <f t="shared" si="1"/>
        <v>5584.3545869505551</v>
      </c>
      <c r="L14" s="32">
        <f t="shared" si="5"/>
        <v>756.16902830373397</v>
      </c>
      <c r="M14" s="27"/>
    </row>
    <row r="15" spans="1:18" ht="15.75" x14ac:dyDescent="0.25">
      <c r="A15" s="11">
        <v>6</v>
      </c>
      <c r="B15" s="38">
        <v>14</v>
      </c>
      <c r="C15" s="38">
        <v>3886.55</v>
      </c>
      <c r="D15" s="32">
        <f>$B$1*(1-B15/'a_r=0.5'!$B$7)</f>
        <v>414.67333810204764</v>
      </c>
      <c r="E15" s="32">
        <f>$E$2/$E$1*(1-B15/'a_r=0.5'!$B$7)</f>
        <v>0.10967741935483871</v>
      </c>
      <c r="F15" s="32">
        <f>$H$1/$E$1*(1-B15/'a_r=0.5'!$B$7)</f>
        <v>5.4838709677419356E-2</v>
      </c>
      <c r="G15" s="32">
        <f t="shared" si="2"/>
        <v>55.600439999999971</v>
      </c>
      <c r="H15" s="32">
        <f t="shared" si="3"/>
        <v>8.3400659999999949</v>
      </c>
      <c r="I15" s="34">
        <f t="shared" si="4"/>
        <v>1206.5999999999999</v>
      </c>
      <c r="J15" s="32">
        <f t="shared" si="0"/>
        <v>1685.3783602310798</v>
      </c>
      <c r="K15" s="32">
        <f t="shared" si="1"/>
        <v>5571.9283602310798</v>
      </c>
      <c r="L15" s="32">
        <f t="shared" si="5"/>
        <v>756.16902830373397</v>
      </c>
      <c r="M15" s="28"/>
    </row>
    <row r="16" spans="1:18" ht="15.75" x14ac:dyDescent="0.25">
      <c r="A16" s="11">
        <v>7</v>
      </c>
      <c r="B16" s="38">
        <v>13</v>
      </c>
      <c r="C16" s="38">
        <v>3848.335</v>
      </c>
      <c r="D16" s="32">
        <f>$B$1*(1-B16/'a_r=0.5'!$B$7)</f>
        <v>439.06588740216807</v>
      </c>
      <c r="E16" s="32">
        <f>$E$2/$E$1*(1-B16/'a_r=0.5'!$B$7)</f>
        <v>0.11612903225806451</v>
      </c>
      <c r="F16" s="32">
        <f>$H$1/$E$1*(1-B16/'a_r=0.5'!$B$7)</f>
        <v>5.8064516129032254E-2</v>
      </c>
      <c r="G16" s="32">
        <f t="shared" si="2"/>
        <v>55.600439999999971</v>
      </c>
      <c r="H16" s="32">
        <f t="shared" si="3"/>
        <v>8.3400659999999949</v>
      </c>
      <c r="I16" s="34">
        <f t="shared" si="4"/>
        <v>1206.5999999999999</v>
      </c>
      <c r="J16" s="32">
        <f t="shared" si="0"/>
        <v>1709.7805869505551</v>
      </c>
      <c r="K16" s="32">
        <f t="shared" si="1"/>
        <v>5558.1155869505546</v>
      </c>
      <c r="L16" s="32">
        <f t="shared" si="5"/>
        <v>756.16902830373397</v>
      </c>
      <c r="M16" s="27"/>
    </row>
    <row r="17" spans="1:13" ht="15.75" x14ac:dyDescent="0.25">
      <c r="A17" s="11">
        <v>8</v>
      </c>
      <c r="B17" s="38">
        <v>12</v>
      </c>
      <c r="C17" s="38">
        <v>3833.3829999999998</v>
      </c>
      <c r="D17" s="32">
        <f>$B$1*(1-B17/'a_r=0.5'!$B$7)</f>
        <v>463.45843670228857</v>
      </c>
      <c r="E17" s="32">
        <f>$E$2/$E$1*(1-B17/'a_r=0.5'!$B$7)</f>
        <v>0.12258064516129033</v>
      </c>
      <c r="F17" s="32">
        <f>$H$1/$E$1*(1-B17/'a_r=0.5'!$B$7)</f>
        <v>6.1290322580645165E-2</v>
      </c>
      <c r="G17" s="32">
        <f t="shared" si="2"/>
        <v>55.600439999999971</v>
      </c>
      <c r="H17" s="32">
        <f t="shared" si="3"/>
        <v>8.3400659999999949</v>
      </c>
      <c r="I17" s="34">
        <f t="shared" si="4"/>
        <v>1206.5999999999999</v>
      </c>
      <c r="J17" s="32">
        <f t="shared" si="0"/>
        <v>1734.1828136700303</v>
      </c>
      <c r="K17" s="32">
        <f t="shared" si="1"/>
        <v>5567.5658136700304</v>
      </c>
      <c r="L17" s="32">
        <f t="shared" si="5"/>
        <v>756.16902830373397</v>
      </c>
      <c r="M17" s="28"/>
    </row>
    <row r="18" spans="1:13" ht="15.75" x14ac:dyDescent="0.25">
      <c r="A18" s="11">
        <v>9</v>
      </c>
      <c r="B18" s="38">
        <v>9</v>
      </c>
      <c r="C18" s="38">
        <v>3665.91</v>
      </c>
      <c r="D18" s="32">
        <f>$B$1*(1-B18/'a_r=0.5'!$B$7)</f>
        <v>536.63608460264993</v>
      </c>
      <c r="E18" s="32">
        <f>$E$2/$E$1*(1-B18/'a_r=0.5'!$B$7)</f>
        <v>0.14193548387096774</v>
      </c>
      <c r="F18" s="32">
        <f>$H$1/$E$1*(1-B18/'a_r=0.5'!$B$7)</f>
        <v>7.0967741935483872E-2</v>
      </c>
      <c r="G18" s="32">
        <f t="shared" si="2"/>
        <v>55.600439999999971</v>
      </c>
      <c r="H18" s="32">
        <f t="shared" si="3"/>
        <v>8.3400659999999949</v>
      </c>
      <c r="I18" s="34">
        <f t="shared" si="4"/>
        <v>1206.5999999999999</v>
      </c>
      <c r="J18" s="32">
        <f t="shared" si="0"/>
        <v>1807.3894938284561</v>
      </c>
      <c r="K18" s="32">
        <f t="shared" si="1"/>
        <v>5473.2994938284555</v>
      </c>
      <c r="L18" s="32">
        <f t="shared" si="5"/>
        <v>756.16902830373397</v>
      </c>
      <c r="M18" s="27"/>
    </row>
    <row r="19" spans="1:13" ht="15.75" x14ac:dyDescent="0.25">
      <c r="A19" s="11">
        <v>10</v>
      </c>
      <c r="B19" s="38">
        <v>10</v>
      </c>
      <c r="C19" s="38">
        <v>3843.4490000000001</v>
      </c>
      <c r="D19" s="32">
        <f>$B$1*(1-B19/'a_r=0.5'!$B$7)</f>
        <v>512.24353530252949</v>
      </c>
      <c r="E19" s="32">
        <f>$E$2/$E$1*(1-B19/'a_r=0.5'!$B$7)</f>
        <v>0.13548387096774195</v>
      </c>
      <c r="F19" s="32">
        <f>$H$1/$E$1*(1-B19/'a_r=0.5'!$B$7)</f>
        <v>6.7741935483870974E-2</v>
      </c>
      <c r="G19" s="32">
        <f t="shared" si="2"/>
        <v>55.600439999999971</v>
      </c>
      <c r="H19" s="32">
        <f t="shared" si="3"/>
        <v>8.3400659999999949</v>
      </c>
      <c r="I19" s="34">
        <f t="shared" si="4"/>
        <v>1206.5999999999999</v>
      </c>
      <c r="J19" s="32">
        <f t="shared" si="0"/>
        <v>1782.9872671089811</v>
      </c>
      <c r="K19" s="32">
        <f t="shared" si="1"/>
        <v>5626.4362671089812</v>
      </c>
      <c r="L19" s="32">
        <f t="shared" si="5"/>
        <v>756.16902830373397</v>
      </c>
      <c r="M19" s="28"/>
    </row>
    <row r="20" spans="1:13" ht="15.75" x14ac:dyDescent="0.25">
      <c r="A20" s="11">
        <v>11</v>
      </c>
      <c r="B20" s="38">
        <v>10</v>
      </c>
      <c r="C20" s="38">
        <v>3933.1770000000001</v>
      </c>
      <c r="D20" s="32">
        <f>$B$1*(1-B20/'a_r=0.5'!$B$7)</f>
        <v>512.24353530252949</v>
      </c>
      <c r="E20" s="32">
        <f>$E$2/$E$1*(1-B20/'a_r=0.5'!$B$7)</f>
        <v>0.13548387096774195</v>
      </c>
      <c r="F20" s="32">
        <f>$H$1/$E$1*(1-B20/'a_r=0.5'!$B$7)</f>
        <v>6.7741935483870974E-2</v>
      </c>
      <c r="G20" s="32">
        <f t="shared" si="2"/>
        <v>55.600439999999971</v>
      </c>
      <c r="H20" s="32">
        <f t="shared" si="3"/>
        <v>8.3400659999999949</v>
      </c>
      <c r="I20" s="34">
        <f t="shared" si="4"/>
        <v>1206.5999999999999</v>
      </c>
      <c r="J20" s="32">
        <f t="shared" si="0"/>
        <v>1782.9872671089811</v>
      </c>
      <c r="K20" s="32">
        <f t="shared" si="1"/>
        <v>5716.1642671089812</v>
      </c>
      <c r="L20" s="32">
        <f t="shared" si="5"/>
        <v>756.16902830373397</v>
      </c>
      <c r="M20" s="27"/>
    </row>
    <row r="21" spans="1:13" ht="15.75" x14ac:dyDescent="0.25">
      <c r="A21" s="11">
        <v>12</v>
      </c>
      <c r="B21" s="38">
        <v>11</v>
      </c>
      <c r="C21" s="38">
        <v>3989.0450000000001</v>
      </c>
      <c r="D21" s="32">
        <f>$B$1*(1-B21/'a_r=0.5'!$B$7)</f>
        <v>487.850986002409</v>
      </c>
      <c r="E21" s="32">
        <f>$E$2/$E$1*(1-B21/'a_r=0.5'!$B$7)</f>
        <v>0.12903225806451613</v>
      </c>
      <c r="F21" s="32">
        <f>$H$1/$E$1*(1-B21/'a_r=0.5'!$B$7)</f>
        <v>6.4516129032258063E-2</v>
      </c>
      <c r="G21" s="32">
        <f t="shared" si="2"/>
        <v>55.600439999999971</v>
      </c>
      <c r="H21" s="32">
        <f t="shared" si="3"/>
        <v>8.3400659999999949</v>
      </c>
      <c r="I21" s="34">
        <f t="shared" si="4"/>
        <v>1206.5999999999999</v>
      </c>
      <c r="J21" s="32">
        <f t="shared" si="0"/>
        <v>1758.5850403895056</v>
      </c>
      <c r="K21" s="32">
        <f t="shared" si="1"/>
        <v>5747.6300403895057</v>
      </c>
      <c r="L21" s="32">
        <f t="shared" si="5"/>
        <v>756.16902830373397</v>
      </c>
      <c r="M21" s="28"/>
    </row>
    <row r="22" spans="1:13" ht="15.75" x14ac:dyDescent="0.25">
      <c r="A22" s="11">
        <v>13</v>
      </c>
      <c r="B22" s="38">
        <v>9</v>
      </c>
      <c r="C22" s="38">
        <v>3490.4050000000002</v>
      </c>
      <c r="D22" s="32">
        <f>$B$1*(1-B22/'a_r=0.5'!$B$7)</f>
        <v>536.63608460264993</v>
      </c>
      <c r="E22" s="32">
        <f>$E$2/$E$1*(1-B22/'a_r=0.5'!$B$7)</f>
        <v>0.14193548387096774</v>
      </c>
      <c r="F22" s="32">
        <f>$H$1/$E$1*(1-B22/'a_r=0.5'!$B$7)</f>
        <v>7.0967741935483872E-2</v>
      </c>
      <c r="G22" s="32">
        <f t="shared" si="2"/>
        <v>55.600439999999971</v>
      </c>
      <c r="H22" s="32">
        <f t="shared" si="3"/>
        <v>8.3400659999999949</v>
      </c>
      <c r="I22" s="34">
        <f t="shared" si="4"/>
        <v>1206.5999999999999</v>
      </c>
      <c r="J22" s="32">
        <f t="shared" si="0"/>
        <v>1807.3894938284561</v>
      </c>
      <c r="K22" s="32">
        <f t="shared" si="1"/>
        <v>5297.7944938284563</v>
      </c>
      <c r="L22" s="32">
        <f t="shared" si="5"/>
        <v>756.16902830373397</v>
      </c>
      <c r="M22" s="27"/>
    </row>
    <row r="23" spans="1:13" ht="15.75" x14ac:dyDescent="0.25">
      <c r="A23" s="11">
        <v>14</v>
      </c>
      <c r="B23" s="38">
        <v>9</v>
      </c>
      <c r="C23" s="38">
        <v>3534.5439999999999</v>
      </c>
      <c r="D23" s="32">
        <f>$B$1*(1-B23/'a_r=0.5'!$B$7)</f>
        <v>536.63608460264993</v>
      </c>
      <c r="E23" s="32">
        <f>$E$2/$E$1*(1-B23/'a_r=0.5'!$B$7)</f>
        <v>0.14193548387096774</v>
      </c>
      <c r="F23" s="32">
        <f>$H$1/$E$1*(1-B23/'a_r=0.5'!$B$7)</f>
        <v>7.0967741935483872E-2</v>
      </c>
      <c r="G23" s="32">
        <f t="shared" si="2"/>
        <v>55.600439999999971</v>
      </c>
      <c r="H23" s="32">
        <f t="shared" si="3"/>
        <v>8.3400659999999949</v>
      </c>
      <c r="I23" s="34">
        <f t="shared" si="4"/>
        <v>1206.5999999999999</v>
      </c>
      <c r="J23" s="32">
        <f t="shared" si="0"/>
        <v>1807.3894938284561</v>
      </c>
      <c r="K23" s="32">
        <f t="shared" si="1"/>
        <v>5341.9334938284555</v>
      </c>
      <c r="L23" s="32">
        <f t="shared" si="5"/>
        <v>756.16902830373397</v>
      </c>
      <c r="M23" s="28"/>
    </row>
    <row r="24" spans="1:13" ht="15.75" x14ac:dyDescent="0.25">
      <c r="A24" s="11">
        <v>15</v>
      </c>
      <c r="B24" s="38">
        <v>9</v>
      </c>
      <c r="C24" s="38">
        <v>3403.1770000000001</v>
      </c>
      <c r="D24" s="32">
        <f>$B$1*(1-B24/'a_r=0.5'!$B$7)</f>
        <v>536.63608460264993</v>
      </c>
      <c r="E24" s="32">
        <f>$E$2/$E$1*(1-B24/'a_r=0.5'!$B$7)</f>
        <v>0.14193548387096774</v>
      </c>
      <c r="F24" s="32">
        <f>$H$1/$E$1*(1-B24/'a_r=0.5'!$B$7)</f>
        <v>7.0967741935483872E-2</v>
      </c>
      <c r="G24" s="32">
        <f t="shared" si="2"/>
        <v>55.600439999999971</v>
      </c>
      <c r="H24" s="32">
        <f t="shared" si="3"/>
        <v>8.3400659999999949</v>
      </c>
      <c r="I24" s="34">
        <f t="shared" si="4"/>
        <v>1206.5999999999999</v>
      </c>
      <c r="J24" s="32">
        <f t="shared" si="0"/>
        <v>1807.3894938284561</v>
      </c>
      <c r="K24" s="32">
        <f t="shared" si="1"/>
        <v>5210.5664938284563</v>
      </c>
      <c r="L24" s="32">
        <f t="shared" si="5"/>
        <v>756.16902830373397</v>
      </c>
      <c r="M24" s="27"/>
    </row>
    <row r="25" spans="1:13" ht="15.75" x14ac:dyDescent="0.25">
      <c r="A25" s="11">
        <v>16</v>
      </c>
      <c r="B25" s="38">
        <v>8</v>
      </c>
      <c r="C25" s="38">
        <v>3350.701</v>
      </c>
      <c r="D25" s="32">
        <f>$B$1*(1-B25/'a_r=0.5'!$B$7)</f>
        <v>561.02863390277037</v>
      </c>
      <c r="E25" s="32">
        <f>$E$2/$E$1*(1-B25/'a_r=0.5'!$B$7)</f>
        <v>0.14838709677419357</v>
      </c>
      <c r="F25" s="32">
        <f>$H$1/$E$1*(1-B25/'a_r=0.5'!$B$7)</f>
        <v>7.4193548387096783E-2</v>
      </c>
      <c r="G25" s="32">
        <f t="shared" si="2"/>
        <v>55.600439999999971</v>
      </c>
      <c r="H25" s="32">
        <f t="shared" si="3"/>
        <v>8.3400659999999949</v>
      </c>
      <c r="I25" s="34">
        <f t="shared" si="4"/>
        <v>1206.5999999999999</v>
      </c>
      <c r="J25" s="32">
        <f t="shared" si="0"/>
        <v>1831.7917205479316</v>
      </c>
      <c r="K25" s="32">
        <f t="shared" si="1"/>
        <v>5182.4927205479316</v>
      </c>
      <c r="L25" s="32">
        <f t="shared" si="5"/>
        <v>756.16902830373397</v>
      </c>
      <c r="M25" s="28"/>
    </row>
    <row r="26" spans="1:13" ht="15.75" x14ac:dyDescent="0.25">
      <c r="A26" s="11">
        <v>17</v>
      </c>
      <c r="B26" s="38">
        <v>11</v>
      </c>
      <c r="C26" s="38">
        <v>3783.933</v>
      </c>
      <c r="D26" s="32">
        <f>$B$1*(1-B26/'a_r=0.5'!$B$7)</f>
        <v>487.850986002409</v>
      </c>
      <c r="E26" s="32">
        <f>$E$2/$E$1*(1-B26/'a_r=0.5'!$B$7)</f>
        <v>0.12903225806451613</v>
      </c>
      <c r="F26" s="32">
        <f>$H$1/$E$1*(1-B26/'a_r=0.5'!$B$7)</f>
        <v>6.4516129032258063E-2</v>
      </c>
      <c r="G26" s="32">
        <f t="shared" si="2"/>
        <v>55.600439999999971</v>
      </c>
      <c r="H26" s="32">
        <f t="shared" si="3"/>
        <v>8.3400659999999949</v>
      </c>
      <c r="I26" s="34">
        <f t="shared" si="4"/>
        <v>1206.5999999999999</v>
      </c>
      <c r="J26" s="32">
        <f t="shared" si="0"/>
        <v>1758.5850403895056</v>
      </c>
      <c r="K26" s="32">
        <f t="shared" si="1"/>
        <v>5542.5180403895056</v>
      </c>
      <c r="L26" s="32">
        <f t="shared" si="5"/>
        <v>756.16902830373397</v>
      </c>
      <c r="M26" s="27"/>
    </row>
    <row r="27" spans="1:13" ht="15.75" x14ac:dyDescent="0.25">
      <c r="A27" s="11">
        <v>18</v>
      </c>
      <c r="B27" s="38">
        <v>12</v>
      </c>
      <c r="C27" s="38">
        <v>3927.9670000000001</v>
      </c>
      <c r="D27" s="32">
        <f>$B$1*(1-B27/'a_r=0.5'!$B$7)</f>
        <v>463.45843670228857</v>
      </c>
      <c r="E27" s="32">
        <f>$E$2/$E$1*(1-B27/'a_r=0.5'!$B$7)</f>
        <v>0.12258064516129033</v>
      </c>
      <c r="F27" s="32">
        <f>$H$1/$E$1*(1-B27/'a_r=0.5'!$B$7)</f>
        <v>6.1290322580645165E-2</v>
      </c>
      <c r="G27" s="32">
        <f t="shared" si="2"/>
        <v>55.600439999999971</v>
      </c>
      <c r="H27" s="32">
        <f t="shared" si="3"/>
        <v>8.3400659999999949</v>
      </c>
      <c r="I27" s="34">
        <f t="shared" si="4"/>
        <v>1206.5999999999999</v>
      </c>
      <c r="J27" s="32">
        <f t="shared" si="0"/>
        <v>1734.1828136700303</v>
      </c>
      <c r="K27" s="32">
        <f t="shared" si="1"/>
        <v>5662.1498136700302</v>
      </c>
      <c r="L27" s="32">
        <f t="shared" si="5"/>
        <v>756.16902830373397</v>
      </c>
      <c r="M27" s="28"/>
    </row>
    <row r="28" spans="1:13" ht="15.75" x14ac:dyDescent="0.25">
      <c r="A28" s="11">
        <v>19</v>
      </c>
      <c r="B28" s="38">
        <v>12</v>
      </c>
      <c r="C28" s="38">
        <v>4000.7719999999999</v>
      </c>
      <c r="D28" s="32">
        <f>$B$1*(1-B28/'a_r=0.5'!$B$7)</f>
        <v>463.45843670228857</v>
      </c>
      <c r="E28" s="32">
        <f>$E$2/$E$1*(1-B28/'a_r=0.5'!$B$7)</f>
        <v>0.12258064516129033</v>
      </c>
      <c r="F28" s="32">
        <f>$H$1/$E$1*(1-B28/'a_r=0.5'!$B$7)</f>
        <v>6.1290322580645165E-2</v>
      </c>
      <c r="G28" s="32">
        <f t="shared" si="2"/>
        <v>55.600439999999971</v>
      </c>
      <c r="H28" s="32">
        <f t="shared" si="3"/>
        <v>8.3400659999999949</v>
      </c>
      <c r="I28" s="34">
        <f t="shared" si="4"/>
        <v>1206.5999999999999</v>
      </c>
      <c r="J28" s="32">
        <f t="shared" si="0"/>
        <v>1734.1828136700303</v>
      </c>
      <c r="K28" s="32">
        <f t="shared" si="1"/>
        <v>5734.9548136700305</v>
      </c>
      <c r="L28" s="32">
        <f t="shared" si="5"/>
        <v>756.16902830373397</v>
      </c>
      <c r="M28" s="27"/>
    </row>
    <row r="29" spans="1:13" ht="15.75" x14ac:dyDescent="0.25">
      <c r="A29" s="11">
        <v>20</v>
      </c>
      <c r="B29" s="38">
        <v>13</v>
      </c>
      <c r="C29" s="38">
        <v>4045.58</v>
      </c>
      <c r="D29" s="32">
        <f>$B$1*(1-B29/'a_r=0.5'!$B$7)</f>
        <v>439.06588740216807</v>
      </c>
      <c r="E29" s="32">
        <f>$E$2/$E$1*(1-B29/'a_r=0.5'!$B$7)</f>
        <v>0.11612903225806451</v>
      </c>
      <c r="F29" s="32">
        <f>$H$1/$E$1*(1-B29/'a_r=0.5'!$B$7)</f>
        <v>5.8064516129032254E-2</v>
      </c>
      <c r="G29" s="32">
        <f t="shared" si="2"/>
        <v>55.600439999999971</v>
      </c>
      <c r="H29" s="32">
        <f t="shared" si="3"/>
        <v>8.3400659999999949</v>
      </c>
      <c r="I29" s="34">
        <f t="shared" si="4"/>
        <v>1206.5999999999999</v>
      </c>
      <c r="J29" s="32">
        <f t="shared" si="0"/>
        <v>1709.7805869505551</v>
      </c>
      <c r="K29" s="32">
        <f t="shared" si="1"/>
        <v>5755.3605869505554</v>
      </c>
      <c r="L29" s="32">
        <f t="shared" si="5"/>
        <v>756.16902830373397</v>
      </c>
      <c r="M29" s="28"/>
    </row>
    <row r="30" spans="1:13" ht="15.75" x14ac:dyDescent="0.25">
      <c r="A30" s="11">
        <v>21</v>
      </c>
      <c r="B30" s="38">
        <v>11</v>
      </c>
      <c r="C30" s="38">
        <v>3640.6970000000001</v>
      </c>
      <c r="D30" s="32">
        <f>$B$1*(1-B30/'a_r=0.5'!$B$7)</f>
        <v>487.850986002409</v>
      </c>
      <c r="E30" s="32">
        <f>$E$2/$E$1*(1-B30/'a_r=0.5'!$B$7)</f>
        <v>0.12903225806451613</v>
      </c>
      <c r="F30" s="32">
        <f>$H$1/$E$1*(1-B30/'a_r=0.5'!$B$7)</f>
        <v>6.4516129032258063E-2</v>
      </c>
      <c r="G30" s="32">
        <f t="shared" si="2"/>
        <v>55.600439999999971</v>
      </c>
      <c r="H30" s="32">
        <f t="shared" si="3"/>
        <v>8.3400659999999949</v>
      </c>
      <c r="I30" s="34">
        <f t="shared" si="4"/>
        <v>1206.5999999999999</v>
      </c>
      <c r="J30" s="32">
        <f t="shared" si="0"/>
        <v>1758.5850403895056</v>
      </c>
      <c r="K30" s="32">
        <f t="shared" si="1"/>
        <v>5399.2820403895057</v>
      </c>
      <c r="L30" s="32">
        <f t="shared" si="5"/>
        <v>756.16902830373397</v>
      </c>
      <c r="M30" s="27"/>
    </row>
    <row r="31" spans="1:13" ht="15.75" x14ac:dyDescent="0.25">
      <c r="A31" s="11">
        <v>22</v>
      </c>
      <c r="B31" s="38">
        <v>11</v>
      </c>
      <c r="C31" s="38">
        <v>3676.72</v>
      </c>
      <c r="D31" s="32">
        <f>$B$1*(1-B31/'a_r=0.5'!$B$7)</f>
        <v>487.850986002409</v>
      </c>
      <c r="E31" s="32">
        <f>$E$2/$E$1*(1-B31/'a_r=0.5'!$B$7)</f>
        <v>0.12903225806451613</v>
      </c>
      <c r="F31" s="32">
        <f>$H$1/$E$1*(1-B31/'a_r=0.5'!$B$7)</f>
        <v>6.4516129032258063E-2</v>
      </c>
      <c r="G31" s="32">
        <f t="shared" si="2"/>
        <v>55.600439999999971</v>
      </c>
      <c r="H31" s="32">
        <f t="shared" si="3"/>
        <v>8.3400659999999949</v>
      </c>
      <c r="I31" s="34">
        <f t="shared" si="4"/>
        <v>1206.5999999999999</v>
      </c>
      <c r="J31" s="32">
        <f t="shared" si="0"/>
        <v>1758.5850403895056</v>
      </c>
      <c r="K31" s="32">
        <f t="shared" si="1"/>
        <v>5435.3050403895049</v>
      </c>
      <c r="L31" s="32">
        <f t="shared" si="5"/>
        <v>756.16902830373397</v>
      </c>
      <c r="M31" s="28"/>
    </row>
    <row r="32" spans="1:13" ht="15.75" x14ac:dyDescent="0.25">
      <c r="A32" s="11">
        <v>23</v>
      </c>
      <c r="B32" s="38">
        <v>10</v>
      </c>
      <c r="C32" s="38">
        <v>3570.58</v>
      </c>
      <c r="D32" s="32">
        <f>$B$1*(1-B32/'a_r=0.5'!$B$7)</f>
        <v>512.24353530252949</v>
      </c>
      <c r="E32" s="32">
        <f>$E$2/$E$1*(1-B32/'a_r=0.5'!$B$7)</f>
        <v>0.13548387096774195</v>
      </c>
      <c r="F32" s="32">
        <f>$H$1/$E$1*(1-B32/'a_r=0.5'!$B$7)</f>
        <v>6.7741935483870974E-2</v>
      </c>
      <c r="G32" s="32">
        <f t="shared" si="2"/>
        <v>55.600439999999971</v>
      </c>
      <c r="H32" s="32">
        <f t="shared" si="3"/>
        <v>8.3400659999999949</v>
      </c>
      <c r="I32" s="34">
        <f t="shared" si="4"/>
        <v>1206.5999999999999</v>
      </c>
      <c r="J32" s="32">
        <f t="shared" si="0"/>
        <v>1782.9872671089811</v>
      </c>
      <c r="K32" s="32">
        <f t="shared" si="1"/>
        <v>5353.5672671089815</v>
      </c>
      <c r="L32" s="32">
        <f t="shared" si="5"/>
        <v>756.16902830373397</v>
      </c>
      <c r="M32" s="27"/>
    </row>
    <row r="33" spans="1:12" ht="15.75" x14ac:dyDescent="0.25">
      <c r="A33" s="11">
        <v>24</v>
      </c>
      <c r="B33" s="38">
        <v>10</v>
      </c>
      <c r="C33" s="38">
        <v>3528.39</v>
      </c>
      <c r="D33" s="32">
        <f>$B$1*(1-B33/'a_r=0.5'!$B$7)</f>
        <v>512.24353530252949</v>
      </c>
      <c r="E33" s="32">
        <f>$E$2/$E$1*(1-B33/'a_r=0.5'!$B$7)</f>
        <v>0.13548387096774195</v>
      </c>
      <c r="F33" s="32">
        <f>$H$1/$E$1*(1-B33/'a_r=0.5'!$B$7)</f>
        <v>6.7741935483870974E-2</v>
      </c>
      <c r="G33" s="32">
        <f t="shared" si="2"/>
        <v>55.600439999999971</v>
      </c>
      <c r="H33" s="32">
        <f t="shared" si="3"/>
        <v>8.3400659999999949</v>
      </c>
      <c r="I33" s="34">
        <f t="shared" si="4"/>
        <v>1206.5999999999999</v>
      </c>
      <c r="J33" s="32">
        <f t="shared" si="0"/>
        <v>1782.9872671089811</v>
      </c>
      <c r="K33" s="32">
        <f t="shared" si="1"/>
        <v>5311.377267108981</v>
      </c>
      <c r="L33" s="32">
        <f t="shared" si="5"/>
        <v>756.16902830373397</v>
      </c>
    </row>
    <row r="34" spans="1:12" ht="15.75" x14ac:dyDescent="0.25">
      <c r="A34" s="11">
        <v>25</v>
      </c>
      <c r="B34" s="38">
        <v>12</v>
      </c>
      <c r="C34" s="38">
        <v>3852.654</v>
      </c>
      <c r="D34" s="32">
        <f>$B$1*(1-B34/'a_r=0.5'!$B$7)</f>
        <v>463.45843670228857</v>
      </c>
      <c r="E34" s="32">
        <f>$E$2/$E$1*(1-B34/'a_r=0.5'!$B$7)</f>
        <v>0.12258064516129033</v>
      </c>
      <c r="F34" s="32">
        <f>$H$1/$E$1*(1-B34/'a_r=0.5'!$B$7)</f>
        <v>6.1290322580645165E-2</v>
      </c>
      <c r="G34" s="32">
        <f t="shared" si="2"/>
        <v>55.600439999999971</v>
      </c>
      <c r="H34" s="32">
        <f t="shared" si="3"/>
        <v>8.3400659999999949</v>
      </c>
      <c r="I34" s="34">
        <f t="shared" si="4"/>
        <v>1206.5999999999999</v>
      </c>
      <c r="J34" s="32">
        <f t="shared" si="0"/>
        <v>1734.1828136700303</v>
      </c>
      <c r="K34" s="32">
        <f t="shared" si="1"/>
        <v>5586.8368136700301</v>
      </c>
      <c r="L34" s="32">
        <f t="shared" si="5"/>
        <v>756.16902830373397</v>
      </c>
    </row>
    <row r="35" spans="1:12" ht="15.75" x14ac:dyDescent="0.25">
      <c r="A35" s="11">
        <v>26</v>
      </c>
      <c r="B35" s="38">
        <v>13</v>
      </c>
      <c r="C35" s="38">
        <v>3977.1080000000002</v>
      </c>
      <c r="D35" s="32">
        <f>$B$1*(1-B35/'a_r=0.5'!$B$7)</f>
        <v>439.06588740216807</v>
      </c>
      <c r="E35" s="32">
        <f>$E$2/$E$1*(1-B35/'a_r=0.5'!$B$7)</f>
        <v>0.11612903225806451</v>
      </c>
      <c r="F35" s="32">
        <f>$H$1/$E$1*(1-B35/'a_r=0.5'!$B$7)</f>
        <v>5.8064516129032254E-2</v>
      </c>
      <c r="G35" s="32">
        <f t="shared" si="2"/>
        <v>55.600439999999971</v>
      </c>
      <c r="H35" s="32">
        <f t="shared" si="3"/>
        <v>8.3400659999999949</v>
      </c>
      <c r="I35" s="34">
        <f t="shared" si="4"/>
        <v>1206.5999999999999</v>
      </c>
      <c r="J35" s="32">
        <f t="shared" si="0"/>
        <v>1709.7805869505551</v>
      </c>
      <c r="K35" s="32">
        <f t="shared" si="1"/>
        <v>5686.8885869505557</v>
      </c>
      <c r="L35" s="32">
        <f t="shared" si="5"/>
        <v>756.16902830373397</v>
      </c>
    </row>
    <row r="36" spans="1:12" ht="15.75" x14ac:dyDescent="0.25">
      <c r="A36" s="11">
        <v>27</v>
      </c>
      <c r="B36" s="38">
        <v>14</v>
      </c>
      <c r="C36" s="38">
        <v>4039.7269999999999</v>
      </c>
      <c r="D36" s="32">
        <f>$B$1*(1-B36/'a_r=0.5'!$B$7)</f>
        <v>414.67333810204764</v>
      </c>
      <c r="E36" s="32">
        <f>$E$2/$E$1*(1-B36/'a_r=0.5'!$B$7)</f>
        <v>0.10967741935483871</v>
      </c>
      <c r="F36" s="32">
        <f>$H$1/$E$1*(1-B36/'a_r=0.5'!$B$7)</f>
        <v>5.4838709677419356E-2</v>
      </c>
      <c r="G36" s="32">
        <f t="shared" si="2"/>
        <v>55.600439999999971</v>
      </c>
      <c r="H36" s="32">
        <f t="shared" si="3"/>
        <v>8.3400659999999949</v>
      </c>
      <c r="I36" s="34">
        <f t="shared" si="4"/>
        <v>1206.5999999999999</v>
      </c>
      <c r="J36" s="32">
        <f t="shared" si="0"/>
        <v>1685.3783602310798</v>
      </c>
      <c r="K36" s="32">
        <f t="shared" si="1"/>
        <v>5725.1053602310794</v>
      </c>
      <c r="L36" s="32">
        <f t="shared" si="5"/>
        <v>756.16902830373397</v>
      </c>
    </row>
    <row r="37" spans="1:12" ht="15.75" x14ac:dyDescent="0.25">
      <c r="A37" s="11">
        <v>28</v>
      </c>
      <c r="B37" s="38">
        <v>14</v>
      </c>
      <c r="C37" s="38">
        <v>4077.8290000000002</v>
      </c>
      <c r="D37" s="32">
        <f>$B$1*(1-B37/'a_r=0.5'!$B$7)</f>
        <v>414.67333810204764</v>
      </c>
      <c r="E37" s="32">
        <f>$E$2/$E$1*(1-B37/'a_r=0.5'!$B$7)</f>
        <v>0.10967741935483871</v>
      </c>
      <c r="F37" s="32">
        <f>$H$1/$E$1*(1-B37/'a_r=0.5'!$B$7)</f>
        <v>5.4838709677419356E-2</v>
      </c>
      <c r="G37" s="32">
        <f t="shared" si="2"/>
        <v>55.600439999999971</v>
      </c>
      <c r="H37" s="32">
        <f t="shared" si="3"/>
        <v>8.3400659999999949</v>
      </c>
      <c r="I37" s="34">
        <f t="shared" si="4"/>
        <v>1206.5999999999999</v>
      </c>
      <c r="J37" s="32">
        <f t="shared" si="0"/>
        <v>1685.3783602310798</v>
      </c>
      <c r="K37" s="32">
        <f t="shared" si="1"/>
        <v>5763.2073602310802</v>
      </c>
      <c r="L37" s="32">
        <f t="shared" si="5"/>
        <v>756.16902830373397</v>
      </c>
    </row>
    <row r="38" spans="1:12" ht="15.75" x14ac:dyDescent="0.25">
      <c r="A38" s="11">
        <v>29</v>
      </c>
      <c r="B38" s="38">
        <v>12</v>
      </c>
      <c r="C38" s="38">
        <v>3729.9409999999998</v>
      </c>
      <c r="D38" s="32">
        <f>$B$1*(1-B38/'a_r=0.5'!$B$7)</f>
        <v>463.45843670228857</v>
      </c>
      <c r="E38" s="32">
        <f>$E$2/$E$1*(1-B38/'a_r=0.5'!$B$7)</f>
        <v>0.12258064516129033</v>
      </c>
      <c r="F38" s="32">
        <f>$H$1/$E$1*(1-B38/'a_r=0.5'!$B$7)</f>
        <v>6.1290322580645165E-2</v>
      </c>
      <c r="G38" s="32">
        <f t="shared" si="2"/>
        <v>55.600439999999971</v>
      </c>
      <c r="H38" s="32">
        <f t="shared" si="3"/>
        <v>8.3400659999999949</v>
      </c>
      <c r="I38" s="34">
        <f t="shared" si="4"/>
        <v>1206.5999999999999</v>
      </c>
      <c r="J38" s="32">
        <f t="shared" si="0"/>
        <v>1734.1828136700303</v>
      </c>
      <c r="K38" s="32">
        <f t="shared" si="1"/>
        <v>5464.1238136700304</v>
      </c>
      <c r="L38" s="32">
        <f t="shared" si="5"/>
        <v>756.16902830373397</v>
      </c>
    </row>
    <row r="39" spans="1:12" ht="15.75" x14ac:dyDescent="0.25">
      <c r="A39" s="11">
        <v>30</v>
      </c>
      <c r="B39" s="38">
        <v>12</v>
      </c>
      <c r="C39" s="38">
        <v>3760.8029999999999</v>
      </c>
      <c r="D39" s="32">
        <f>$B$1*(1-B39/'a_r=0.5'!$B$7)</f>
        <v>463.45843670228857</v>
      </c>
      <c r="E39" s="32">
        <f>$E$2/$E$1*(1-B39/'a_r=0.5'!$B$7)</f>
        <v>0.12258064516129033</v>
      </c>
      <c r="F39" s="32">
        <f>$H$1/$E$1*(1-B39/'a_r=0.5'!$B$7)</f>
        <v>6.1290322580645165E-2</v>
      </c>
      <c r="G39" s="32">
        <f t="shared" si="2"/>
        <v>55.600439999999971</v>
      </c>
      <c r="H39" s="32">
        <f t="shared" si="3"/>
        <v>8.3400659999999949</v>
      </c>
      <c r="I39" s="34">
        <f t="shared" si="4"/>
        <v>1206.5999999999999</v>
      </c>
      <c r="J39" s="32">
        <f t="shared" si="0"/>
        <v>1734.1828136700303</v>
      </c>
      <c r="K39" s="32">
        <f t="shared" si="1"/>
        <v>5494.9858136700304</v>
      </c>
      <c r="L39" s="32">
        <f t="shared" si="5"/>
        <v>756.16902830373397</v>
      </c>
    </row>
    <row r="40" spans="1:12" ht="15.75" x14ac:dyDescent="0.25">
      <c r="A40" s="11">
        <v>31</v>
      </c>
      <c r="B40" s="38">
        <v>12</v>
      </c>
      <c r="C40" s="38">
        <v>3668.9520000000002</v>
      </c>
      <c r="D40" s="32">
        <f>$B$1*(1-B40/'a_r=0.5'!$B$7)</f>
        <v>463.45843670228857</v>
      </c>
      <c r="E40" s="32">
        <f>$E$2/$E$1*(1-B40/'a_r=0.5'!$B$7)</f>
        <v>0.12258064516129033</v>
      </c>
      <c r="F40" s="32">
        <f>$H$1/$E$1*(1-B40/'a_r=0.5'!$B$7)</f>
        <v>6.1290322580645165E-2</v>
      </c>
      <c r="G40" s="32">
        <f t="shared" si="2"/>
        <v>55.600439999999971</v>
      </c>
      <c r="H40" s="32">
        <f t="shared" si="3"/>
        <v>8.3400659999999949</v>
      </c>
      <c r="I40" s="34">
        <f t="shared" si="4"/>
        <v>1206.5999999999999</v>
      </c>
      <c r="J40" s="32">
        <f t="shared" si="0"/>
        <v>1734.1828136700303</v>
      </c>
      <c r="K40" s="32">
        <f t="shared" si="1"/>
        <v>5403.1348136700308</v>
      </c>
      <c r="L40" s="32">
        <f t="shared" si="5"/>
        <v>756.16902830373397</v>
      </c>
    </row>
    <row r="41" spans="1:12" ht="15.75" x14ac:dyDescent="0.25">
      <c r="A41" s="11">
        <v>32</v>
      </c>
      <c r="B41" s="38">
        <v>12</v>
      </c>
      <c r="C41" s="38">
        <v>3632.21</v>
      </c>
      <c r="D41" s="32">
        <f>$B$1*(1-B41/'a_r=0.5'!$B$7)</f>
        <v>463.45843670228857</v>
      </c>
      <c r="E41" s="32">
        <f>$E$2/$E$1*(1-B41/'a_r=0.5'!$B$7)</f>
        <v>0.12258064516129033</v>
      </c>
      <c r="F41" s="32">
        <f>$H$1/$E$1*(1-B41/'a_r=0.5'!$B$7)</f>
        <v>6.1290322580645165E-2</v>
      </c>
      <c r="G41" s="32">
        <f t="shared" si="2"/>
        <v>55.600439999999971</v>
      </c>
      <c r="H41" s="32">
        <f t="shared" si="3"/>
        <v>8.3400659999999949</v>
      </c>
      <c r="I41" s="34">
        <f t="shared" si="4"/>
        <v>1206.5999999999999</v>
      </c>
      <c r="J41" s="32">
        <f t="shared" si="0"/>
        <v>1734.1828136700303</v>
      </c>
      <c r="K41" s="32">
        <f t="shared" si="1"/>
        <v>5366.3928136700306</v>
      </c>
      <c r="L41" s="32">
        <f t="shared" si="5"/>
        <v>756.16902830373397</v>
      </c>
    </row>
    <row r="42" spans="1:12" ht="15.75" x14ac:dyDescent="0.25">
      <c r="A42" s="11">
        <v>33</v>
      </c>
      <c r="B42" s="38">
        <v>14</v>
      </c>
      <c r="C42" s="38">
        <v>3899.0439999999999</v>
      </c>
      <c r="D42" s="32">
        <f>$B$1*(1-B42/'a_r=0.5'!$B$7)</f>
        <v>414.67333810204764</v>
      </c>
      <c r="E42" s="32">
        <f>$E$2/$E$1*(1-B42/'a_r=0.5'!$B$7)</f>
        <v>0.10967741935483871</v>
      </c>
      <c r="F42" s="32">
        <f>$H$1/$E$1*(1-B42/'a_r=0.5'!$B$7)</f>
        <v>5.4838709677419356E-2</v>
      </c>
      <c r="G42" s="32">
        <f t="shared" si="2"/>
        <v>55.600439999999971</v>
      </c>
      <c r="H42" s="32">
        <f t="shared" si="3"/>
        <v>8.3400659999999949</v>
      </c>
      <c r="I42" s="34">
        <f t="shared" si="4"/>
        <v>1206.5999999999999</v>
      </c>
      <c r="J42" s="32">
        <f t="shared" si="0"/>
        <v>1685.3783602310798</v>
      </c>
      <c r="K42" s="32">
        <f t="shared" si="1"/>
        <v>5584.4223602310794</v>
      </c>
      <c r="L42" s="32">
        <f t="shared" si="5"/>
        <v>756.16902830373397</v>
      </c>
    </row>
    <row r="43" spans="1:12" ht="15.75" x14ac:dyDescent="0.25">
      <c r="A43" s="11">
        <v>34</v>
      </c>
      <c r="B43" s="38">
        <v>14</v>
      </c>
      <c r="C43" s="38">
        <v>4009.6610000000001</v>
      </c>
      <c r="D43" s="32">
        <f>$B$1*(1-B43/'a_r=0.5'!$B$7)</f>
        <v>414.67333810204764</v>
      </c>
      <c r="E43" s="32">
        <f>$E$2/$E$1*(1-B43/'a_r=0.5'!$B$7)</f>
        <v>0.10967741935483871</v>
      </c>
      <c r="F43" s="32">
        <f>$H$1/$E$1*(1-B43/'a_r=0.5'!$B$7)</f>
        <v>5.4838709677419356E-2</v>
      </c>
      <c r="G43" s="32">
        <f t="shared" si="2"/>
        <v>55.600439999999971</v>
      </c>
      <c r="H43" s="32">
        <f t="shared" si="3"/>
        <v>8.3400659999999949</v>
      </c>
      <c r="I43" s="34">
        <f t="shared" si="4"/>
        <v>1206.5999999999999</v>
      </c>
      <c r="J43" s="32">
        <f t="shared" si="0"/>
        <v>1685.3783602310798</v>
      </c>
      <c r="K43" s="32">
        <f t="shared" si="1"/>
        <v>5695.0393602310796</v>
      </c>
      <c r="L43" s="32">
        <f t="shared" si="5"/>
        <v>756.16902830373397</v>
      </c>
    </row>
    <row r="44" spans="1:12" ht="15.75" x14ac:dyDescent="0.25">
      <c r="A44" s="11">
        <v>35</v>
      </c>
      <c r="B44" s="38">
        <v>15</v>
      </c>
      <c r="C44" s="38">
        <v>4065.3890000000001</v>
      </c>
      <c r="D44" s="32">
        <f>$B$1*(1-B44/'a_r=0.5'!$B$7)</f>
        <v>390.2807888019272</v>
      </c>
      <c r="E44" s="32">
        <f>$E$2/$E$1*(1-B44/'a_r=0.5'!$B$7)</f>
        <v>0.1032258064516129</v>
      </c>
      <c r="F44" s="32">
        <f>$H$1/$E$1*(1-B44/'a_r=0.5'!$B$7)</f>
        <v>5.1612903225806452E-2</v>
      </c>
      <c r="G44" s="32">
        <f t="shared" si="2"/>
        <v>55.600439999999971</v>
      </c>
      <c r="H44" s="32">
        <f t="shared" si="3"/>
        <v>8.3400659999999949</v>
      </c>
      <c r="I44" s="34">
        <f t="shared" si="4"/>
        <v>1206.5999999999999</v>
      </c>
      <c r="J44" s="32">
        <f t="shared" si="0"/>
        <v>1660.9761335116045</v>
      </c>
      <c r="K44" s="32">
        <f t="shared" si="1"/>
        <v>5726.3651335116047</v>
      </c>
      <c r="L44" s="32">
        <f t="shared" si="5"/>
        <v>756.16902830373397</v>
      </c>
    </row>
    <row r="45" spans="1:12" ht="15.75" x14ac:dyDescent="0.25">
      <c r="A45" s="11">
        <v>36</v>
      </c>
      <c r="B45" s="38">
        <v>16</v>
      </c>
      <c r="C45" s="38">
        <v>4099.1040000000003</v>
      </c>
      <c r="D45" s="32">
        <f>$B$1*(1-B45/'a_r=0.5'!$B$7)</f>
        <v>365.88823950180677</v>
      </c>
      <c r="E45" s="32">
        <f>$E$2/$E$1*(1-B45/'a_r=0.5'!$B$7)</f>
        <v>9.6774193548387108E-2</v>
      </c>
      <c r="F45" s="32">
        <f>$H$1/$E$1*(1-B45/'a_r=0.5'!$B$7)</f>
        <v>4.8387096774193554E-2</v>
      </c>
      <c r="G45" s="32">
        <f t="shared" si="2"/>
        <v>55.600439999999971</v>
      </c>
      <c r="H45" s="32">
        <f t="shared" si="3"/>
        <v>8.3400659999999949</v>
      </c>
      <c r="I45" s="34">
        <f t="shared" si="4"/>
        <v>1206.5999999999999</v>
      </c>
      <c r="J45" s="32">
        <f t="shared" si="0"/>
        <v>1636.5739067921293</v>
      </c>
      <c r="K45" s="32">
        <f t="shared" si="1"/>
        <v>5735.6779067921298</v>
      </c>
      <c r="L45" s="32">
        <f t="shared" si="5"/>
        <v>756.16902830373397</v>
      </c>
    </row>
    <row r="46" spans="1:12" ht="15.75" x14ac:dyDescent="0.25">
      <c r="A46" s="11">
        <v>37</v>
      </c>
      <c r="B46" s="38">
        <v>13</v>
      </c>
      <c r="C46" s="38">
        <v>3789.415</v>
      </c>
      <c r="D46" s="32">
        <f>$B$1*(1-B46/'a_r=0.5'!$B$7)</f>
        <v>439.06588740216807</v>
      </c>
      <c r="E46" s="32">
        <f>$E$2/$E$1*(1-B46/'a_r=0.5'!$B$7)</f>
        <v>0.11612903225806451</v>
      </c>
      <c r="F46" s="32">
        <f>$H$1/$E$1*(1-B46/'a_r=0.5'!$B$7)</f>
        <v>5.8064516129032254E-2</v>
      </c>
      <c r="G46" s="32">
        <f t="shared" si="2"/>
        <v>55.600439999999971</v>
      </c>
      <c r="H46" s="32">
        <f t="shared" si="3"/>
        <v>8.3400659999999949</v>
      </c>
      <c r="I46" s="34">
        <f t="shared" si="4"/>
        <v>1206.5999999999999</v>
      </c>
      <c r="J46" s="32">
        <f t="shared" si="0"/>
        <v>1709.7805869505551</v>
      </c>
      <c r="K46" s="32">
        <f t="shared" si="1"/>
        <v>5499.1955869505546</v>
      </c>
      <c r="L46" s="32">
        <f t="shared" si="5"/>
        <v>756.16902830373397</v>
      </c>
    </row>
    <row r="47" spans="1:12" ht="15.75" x14ac:dyDescent="0.25">
      <c r="A47" s="11">
        <v>38</v>
      </c>
      <c r="B47" s="38">
        <v>13</v>
      </c>
      <c r="C47" s="38">
        <v>3816.893</v>
      </c>
      <c r="D47" s="32">
        <f>$B$1*(1-B47/'a_r=0.5'!$B$7)</f>
        <v>439.06588740216807</v>
      </c>
      <c r="E47" s="32">
        <f>$E$2/$E$1*(1-B47/'a_r=0.5'!$B$7)</f>
        <v>0.11612903225806451</v>
      </c>
      <c r="F47" s="32">
        <f>$H$1/$E$1*(1-B47/'a_r=0.5'!$B$7)</f>
        <v>5.8064516129032254E-2</v>
      </c>
      <c r="G47" s="32">
        <f t="shared" si="2"/>
        <v>55.600439999999971</v>
      </c>
      <c r="H47" s="32">
        <f t="shared" si="3"/>
        <v>8.3400659999999949</v>
      </c>
      <c r="I47" s="34">
        <f t="shared" si="4"/>
        <v>1206.5999999999999</v>
      </c>
      <c r="J47" s="32">
        <f t="shared" si="0"/>
        <v>1709.7805869505551</v>
      </c>
      <c r="K47" s="32">
        <f t="shared" si="1"/>
        <v>5526.6735869505555</v>
      </c>
      <c r="L47" s="32">
        <f t="shared" si="5"/>
        <v>756.16902830373397</v>
      </c>
    </row>
    <row r="48" spans="1:12" ht="15.75" x14ac:dyDescent="0.25">
      <c r="A48" s="11">
        <v>39</v>
      </c>
      <c r="B48" s="38">
        <v>13</v>
      </c>
      <c r="C48" s="38">
        <v>3735.1170000000002</v>
      </c>
      <c r="D48" s="32">
        <f>$B$1*(1-B48/'a_r=0.5'!$B$7)</f>
        <v>439.06588740216807</v>
      </c>
      <c r="E48" s="32">
        <f>$E$2/$E$1*(1-B48/'a_r=0.5'!$B$7)</f>
        <v>0.11612903225806451</v>
      </c>
      <c r="F48" s="32">
        <f>$H$1/$E$1*(1-B48/'a_r=0.5'!$B$7)</f>
        <v>5.8064516129032254E-2</v>
      </c>
      <c r="G48" s="32">
        <f t="shared" si="2"/>
        <v>55.600439999999971</v>
      </c>
      <c r="H48" s="32">
        <f t="shared" si="3"/>
        <v>8.3400659999999949</v>
      </c>
      <c r="I48" s="34">
        <f t="shared" si="4"/>
        <v>1206.5999999999999</v>
      </c>
      <c r="J48" s="32">
        <f t="shared" si="0"/>
        <v>1709.7805869505551</v>
      </c>
      <c r="K48" s="32">
        <f t="shared" si="1"/>
        <v>5444.8975869505557</v>
      </c>
      <c r="L48" s="32">
        <f t="shared" si="5"/>
        <v>756.16902830373397</v>
      </c>
    </row>
    <row r="49" spans="1:12" ht="15.75" x14ac:dyDescent="0.25">
      <c r="A49" s="11">
        <v>40</v>
      </c>
      <c r="B49" s="38">
        <v>13</v>
      </c>
      <c r="C49" s="38">
        <v>3702.4059999999999</v>
      </c>
      <c r="D49" s="32">
        <f>$B$1*(1-B49/'a_r=0.5'!$B$7)</f>
        <v>439.06588740216807</v>
      </c>
      <c r="E49" s="32">
        <f>$E$2/$E$1*(1-B49/'a_r=0.5'!$B$7)</f>
        <v>0.11612903225806451</v>
      </c>
      <c r="F49" s="32">
        <f>$H$1/$E$1*(1-B49/'a_r=0.5'!$B$7)</f>
        <v>5.8064516129032254E-2</v>
      </c>
      <c r="G49" s="32">
        <f t="shared" si="2"/>
        <v>55.600439999999971</v>
      </c>
      <c r="H49" s="32">
        <f t="shared" si="3"/>
        <v>8.3400659999999949</v>
      </c>
      <c r="I49" s="34">
        <f t="shared" si="4"/>
        <v>1206.5999999999999</v>
      </c>
      <c r="J49" s="32">
        <f t="shared" si="0"/>
        <v>1709.7805869505551</v>
      </c>
      <c r="K49" s="32">
        <f t="shared" si="1"/>
        <v>5412.1865869505546</v>
      </c>
      <c r="L49" s="32">
        <f t="shared" si="5"/>
        <v>756.16902830373397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2DBD-E6A5-4212-85CB-DAE91D4DAB11}">
  <sheetPr codeName="Лист11"/>
  <dimension ref="A1:N19"/>
  <sheetViews>
    <sheetView workbookViewId="0">
      <selection activeCell="O13" sqref="O13"/>
    </sheetView>
  </sheetViews>
  <sheetFormatPr defaultRowHeight="15" x14ac:dyDescent="0.25"/>
  <sheetData>
    <row r="1" spans="1:14" x14ac:dyDescent="0.25">
      <c r="A1" s="34"/>
      <c r="B1" s="34">
        <v>1</v>
      </c>
      <c r="C1" s="34">
        <v>2</v>
      </c>
      <c r="D1" s="34">
        <v>3</v>
      </c>
      <c r="E1" s="34">
        <v>4</v>
      </c>
      <c r="F1" s="34">
        <v>5</v>
      </c>
      <c r="G1" s="35"/>
      <c r="H1" s="35"/>
      <c r="I1" s="34" t="s">
        <v>121</v>
      </c>
      <c r="J1" s="34" t="s">
        <v>124</v>
      </c>
      <c r="K1" s="34" t="s">
        <v>119</v>
      </c>
      <c r="L1" s="34" t="s">
        <v>120</v>
      </c>
      <c r="M1" s="34" t="s">
        <v>122</v>
      </c>
      <c r="N1" s="34" t="s">
        <v>123</v>
      </c>
    </row>
    <row r="2" spans="1:14" x14ac:dyDescent="0.25">
      <c r="A2" s="34" t="s">
        <v>112</v>
      </c>
      <c r="B2" s="32">
        <f>effects!G11</f>
        <v>7863.4907999999996</v>
      </c>
      <c r="C2" s="32"/>
      <c r="D2" s="32"/>
      <c r="E2" s="32"/>
      <c r="F2" s="32"/>
      <c r="G2" s="35"/>
      <c r="H2" s="35"/>
      <c r="I2" s="34">
        <v>0.15</v>
      </c>
      <c r="J2" s="34">
        <v>0.2</v>
      </c>
      <c r="K2" s="34">
        <f>(B3*B6+C3*C6+D3*D6+E3*E6+F3*F6)/(B2*B6)</f>
        <v>1.0016203703703703</v>
      </c>
      <c r="L2" s="34">
        <f>M2-B18*((N2-M2)/(B8-B18))</f>
        <v>20.097125483905028</v>
      </c>
      <c r="M2" s="34">
        <v>15</v>
      </c>
      <c r="N2" s="34">
        <v>20</v>
      </c>
    </row>
    <row r="3" spans="1:14" x14ac:dyDescent="0.25">
      <c r="A3" s="34" t="s">
        <v>113</v>
      </c>
      <c r="B3" s="32">
        <f>B2*0.3*0.75</f>
        <v>1769.2854299999999</v>
      </c>
      <c r="C3" s="32">
        <f>$B$2*0.3</f>
        <v>2359.0472399999999</v>
      </c>
      <c r="D3" s="32">
        <f t="shared" ref="D3:E3" si="0">$B$2*0.3</f>
        <v>2359.0472399999999</v>
      </c>
      <c r="E3" s="32">
        <f t="shared" si="0"/>
        <v>2359.0472399999999</v>
      </c>
      <c r="F3" s="32">
        <f>$B$2*0.3</f>
        <v>2359.0472399999999</v>
      </c>
      <c r="G3" s="35"/>
      <c r="H3" s="35"/>
      <c r="I3" s="35"/>
      <c r="J3" s="35"/>
      <c r="K3" s="35"/>
      <c r="L3" s="35"/>
      <c r="M3" s="35"/>
      <c r="N3" s="35"/>
    </row>
    <row r="4" spans="1:14" x14ac:dyDescent="0.25">
      <c r="A4" s="34" t="s">
        <v>114</v>
      </c>
      <c r="B4" s="32">
        <f>B3-B2</f>
        <v>-6094.2053699999997</v>
      </c>
      <c r="C4" s="32">
        <f>C3</f>
        <v>2359.0472399999999</v>
      </c>
      <c r="D4" s="32">
        <f>D3</f>
        <v>2359.0472399999999</v>
      </c>
      <c r="E4" s="32">
        <f>E3</f>
        <v>2359.0472399999999</v>
      </c>
      <c r="F4" s="32">
        <f>F3</f>
        <v>2359.0472399999999</v>
      </c>
      <c r="G4" s="35"/>
      <c r="H4" s="35"/>
      <c r="I4" s="35"/>
      <c r="J4" s="35"/>
      <c r="K4" s="35"/>
      <c r="L4" s="35"/>
      <c r="M4" s="35"/>
      <c r="N4" s="35"/>
    </row>
    <row r="5" spans="1:14" x14ac:dyDescent="0.25">
      <c r="A5" s="34" t="s">
        <v>115</v>
      </c>
      <c r="B5" s="33">
        <f>J2</f>
        <v>0.2</v>
      </c>
      <c r="C5" s="33">
        <f>J2</f>
        <v>0.2</v>
      </c>
      <c r="D5" s="33">
        <f>J2</f>
        <v>0.2</v>
      </c>
      <c r="E5" s="33">
        <f>J2</f>
        <v>0.2</v>
      </c>
      <c r="F5" s="33">
        <f>J2</f>
        <v>0.2</v>
      </c>
      <c r="G5" s="35"/>
      <c r="H5" s="35"/>
      <c r="I5" s="35"/>
      <c r="J5" s="35"/>
      <c r="K5" s="35"/>
      <c r="L5" s="35"/>
      <c r="M5" s="35"/>
      <c r="N5" s="35"/>
    </row>
    <row r="6" spans="1:14" x14ac:dyDescent="0.25">
      <c r="A6" s="34" t="s">
        <v>116</v>
      </c>
      <c r="B6" s="32">
        <f>1/((1+B5)^B1)</f>
        <v>0.83333333333333337</v>
      </c>
      <c r="C6" s="32">
        <f t="shared" ref="C6:E6" si="1">1/((1+C5)^C1)</f>
        <v>0.69444444444444442</v>
      </c>
      <c r="D6" s="32">
        <f>1/((1+D5)^D1)</f>
        <v>0.57870370370370372</v>
      </c>
      <c r="E6" s="32">
        <f t="shared" si="1"/>
        <v>0.48225308641975312</v>
      </c>
      <c r="F6" s="32">
        <f>1/((1+F5)^F1)</f>
        <v>0.4018775720164609</v>
      </c>
      <c r="G6" s="35"/>
      <c r="H6" s="35"/>
      <c r="I6" s="35"/>
      <c r="J6" s="35"/>
      <c r="K6" s="35"/>
      <c r="L6" s="35"/>
      <c r="M6" s="35"/>
      <c r="N6" s="35"/>
    </row>
    <row r="7" spans="1:14" x14ac:dyDescent="0.25">
      <c r="A7" s="34" t="s">
        <v>117</v>
      </c>
      <c r="B7" s="32">
        <f>B4*B6</f>
        <v>-5078.5044749999997</v>
      </c>
      <c r="C7" s="32">
        <f t="shared" ref="C7:F7" si="2">C4*C6</f>
        <v>1638.2272499999999</v>
      </c>
      <c r="D7" s="32">
        <f t="shared" si="2"/>
        <v>1365.1893749999999</v>
      </c>
      <c r="E7" s="32">
        <f t="shared" si="2"/>
        <v>1137.6578125000001</v>
      </c>
      <c r="F7" s="32">
        <f t="shared" si="2"/>
        <v>948.04817708333326</v>
      </c>
      <c r="G7" s="35"/>
      <c r="H7" s="35"/>
      <c r="I7" s="35"/>
      <c r="J7" s="35"/>
      <c r="K7" s="35"/>
      <c r="L7" s="35"/>
      <c r="M7" s="35"/>
      <c r="N7" s="35"/>
    </row>
    <row r="8" spans="1:14" x14ac:dyDescent="0.25">
      <c r="A8" s="34" t="s">
        <v>118</v>
      </c>
      <c r="B8" s="32">
        <f>SUM(B7:F7)</f>
        <v>10.618139583333459</v>
      </c>
      <c r="C8" s="32"/>
      <c r="D8" s="32"/>
      <c r="E8" s="32"/>
      <c r="F8" s="32"/>
      <c r="G8" s="35"/>
      <c r="H8" s="35"/>
      <c r="I8" s="35"/>
      <c r="J8" s="35"/>
      <c r="K8" s="35"/>
      <c r="L8" s="35"/>
      <c r="M8" s="35"/>
      <c r="N8" s="35"/>
    </row>
    <row r="9" spans="1:14" x14ac:dyDescent="0.25">
      <c r="A9" s="34"/>
      <c r="B9" s="34"/>
      <c r="C9" s="34"/>
      <c r="D9" s="34"/>
      <c r="E9" s="34"/>
      <c r="F9" s="34"/>
      <c r="G9" s="35"/>
      <c r="H9" s="35"/>
      <c r="I9" s="35"/>
      <c r="J9" s="35"/>
      <c r="K9" s="35"/>
      <c r="L9" s="35"/>
      <c r="M9" s="35"/>
      <c r="N9" s="35"/>
    </row>
    <row r="10" spans="1:14" x14ac:dyDescent="0.25">
      <c r="A10" s="34"/>
      <c r="B10" s="34"/>
      <c r="C10" s="34"/>
      <c r="D10" s="34"/>
      <c r="E10" s="34"/>
      <c r="F10" s="34"/>
      <c r="G10" s="35"/>
      <c r="H10" s="35"/>
      <c r="I10" s="35"/>
      <c r="J10" s="35"/>
      <c r="K10" s="35"/>
      <c r="L10" s="35"/>
      <c r="M10" s="35"/>
      <c r="N10" s="35"/>
    </row>
    <row r="11" spans="1:14" x14ac:dyDescent="0.25">
      <c r="A11" s="34"/>
      <c r="B11" s="34">
        <v>1</v>
      </c>
      <c r="C11" s="34">
        <v>2</v>
      </c>
      <c r="D11" s="34">
        <v>3</v>
      </c>
      <c r="E11" s="34">
        <v>4</v>
      </c>
      <c r="F11" s="34">
        <v>5</v>
      </c>
      <c r="G11" s="35"/>
      <c r="H11" s="35"/>
      <c r="I11" s="35"/>
      <c r="J11" s="35"/>
      <c r="K11" s="35"/>
      <c r="L11" s="35"/>
      <c r="M11" s="35"/>
      <c r="N11" s="35"/>
    </row>
    <row r="12" spans="1:14" x14ac:dyDescent="0.25">
      <c r="A12" s="34" t="s">
        <v>112</v>
      </c>
      <c r="B12" s="32">
        <f>effects!G11</f>
        <v>7863.4907999999996</v>
      </c>
      <c r="C12" s="32"/>
      <c r="D12" s="32"/>
      <c r="E12" s="32"/>
      <c r="F12" s="32"/>
      <c r="G12" s="35"/>
      <c r="H12" s="35"/>
      <c r="I12" s="35"/>
      <c r="J12" s="35"/>
      <c r="K12" s="35"/>
      <c r="L12" s="35"/>
      <c r="M12" s="35"/>
      <c r="N12" s="35"/>
    </row>
    <row r="13" spans="1:14" x14ac:dyDescent="0.25">
      <c r="A13" s="34" t="s">
        <v>113</v>
      </c>
      <c r="B13" s="32">
        <f>B12*0.3*0.75</f>
        <v>1769.2854299999999</v>
      </c>
      <c r="C13" s="32">
        <f>$B$2*0.3</f>
        <v>2359.0472399999999</v>
      </c>
      <c r="D13" s="32">
        <f t="shared" ref="D13:F13" si="3">$B$2*0.3</f>
        <v>2359.0472399999999</v>
      </c>
      <c r="E13" s="32">
        <f t="shared" si="3"/>
        <v>2359.0472399999999</v>
      </c>
      <c r="F13" s="32">
        <f t="shared" si="3"/>
        <v>2359.0472399999999</v>
      </c>
      <c r="G13" s="35"/>
      <c r="H13" s="35"/>
      <c r="I13" s="35"/>
      <c r="J13" s="35"/>
      <c r="K13" s="35"/>
      <c r="L13" s="35"/>
      <c r="M13" s="35"/>
      <c r="N13" s="35"/>
    </row>
    <row r="14" spans="1:14" x14ac:dyDescent="0.25">
      <c r="A14" s="34" t="s">
        <v>114</v>
      </c>
      <c r="B14" s="32">
        <f>B13-B12</f>
        <v>-6094.2053699999997</v>
      </c>
      <c r="C14" s="32">
        <f>C13</f>
        <v>2359.0472399999999</v>
      </c>
      <c r="D14" s="32">
        <f>D13</f>
        <v>2359.0472399999999</v>
      </c>
      <c r="E14" s="32">
        <f>E13</f>
        <v>2359.0472399999999</v>
      </c>
      <c r="F14" s="32">
        <f>F13</f>
        <v>2359.0472399999999</v>
      </c>
      <c r="G14" s="35"/>
      <c r="H14" s="35"/>
      <c r="I14" s="35"/>
      <c r="J14" s="35"/>
      <c r="K14" s="35"/>
      <c r="L14" s="35"/>
      <c r="M14" s="35"/>
      <c r="N14" s="35"/>
    </row>
    <row r="15" spans="1:14" x14ac:dyDescent="0.25">
      <c r="A15" s="34" t="s">
        <v>115</v>
      </c>
      <c r="B15" s="33">
        <f>$I$2</f>
        <v>0.15</v>
      </c>
      <c r="C15" s="33">
        <f t="shared" ref="C15:F15" si="4">$I$2</f>
        <v>0.15</v>
      </c>
      <c r="D15" s="33">
        <f t="shared" si="4"/>
        <v>0.15</v>
      </c>
      <c r="E15" s="33">
        <f t="shared" si="4"/>
        <v>0.15</v>
      </c>
      <c r="F15" s="33">
        <f t="shared" si="4"/>
        <v>0.15</v>
      </c>
      <c r="G15" s="35"/>
      <c r="H15" s="35"/>
      <c r="I15" s="35"/>
      <c r="J15" s="35"/>
      <c r="K15" s="35"/>
      <c r="L15" s="35"/>
      <c r="M15" s="35"/>
      <c r="N15" s="35"/>
    </row>
    <row r="16" spans="1:14" x14ac:dyDescent="0.25">
      <c r="A16" s="34" t="s">
        <v>116</v>
      </c>
      <c r="B16" s="32">
        <f>1/((1+B15)^B11)</f>
        <v>0.86956521739130443</v>
      </c>
      <c r="C16" s="32">
        <f t="shared" ref="C16" si="5">1/((1+C15)^C11)</f>
        <v>0.7561436672967865</v>
      </c>
      <c r="D16" s="32">
        <f t="shared" ref="D16" si="6">1/((1+D15)^D11)</f>
        <v>0.65751623243198831</v>
      </c>
      <c r="E16" s="32">
        <f t="shared" ref="E16" si="7">1/((1+E15)^E11)</f>
        <v>0.57175324559303342</v>
      </c>
      <c r="F16" s="32">
        <f>1/((1+F15)^F11)</f>
        <v>0.49717673529828987</v>
      </c>
      <c r="G16" s="35"/>
      <c r="H16" s="35"/>
      <c r="I16" s="35"/>
      <c r="J16" s="35"/>
      <c r="K16" s="35"/>
      <c r="L16" s="35"/>
      <c r="M16" s="35"/>
      <c r="N16" s="35"/>
    </row>
    <row r="17" spans="1:14" x14ac:dyDescent="0.25">
      <c r="A17" s="34" t="s">
        <v>117</v>
      </c>
      <c r="B17" s="32">
        <f>B14*B16</f>
        <v>-5299.3090173913042</v>
      </c>
      <c r="C17" s="32">
        <f t="shared" ref="C17" si="8">C14*C16</f>
        <v>1783.7786313799625</v>
      </c>
      <c r="D17" s="32">
        <f t="shared" ref="D17" si="9">D14*D16</f>
        <v>1551.1118533738804</v>
      </c>
      <c r="E17" s="32">
        <f t="shared" ref="E17" si="10">E14*E16</f>
        <v>1348.7929159772875</v>
      </c>
      <c r="F17" s="32">
        <f t="shared" ref="F17" si="11">F14*F16</f>
        <v>1172.8634051976412</v>
      </c>
      <c r="G17" s="35"/>
      <c r="H17" s="35"/>
      <c r="I17" s="35"/>
      <c r="J17" s="35"/>
      <c r="K17" s="35"/>
      <c r="L17" s="35"/>
      <c r="M17" s="35"/>
      <c r="N17" s="35"/>
    </row>
    <row r="18" spans="1:14" x14ac:dyDescent="0.25">
      <c r="A18" s="34" t="s">
        <v>118</v>
      </c>
      <c r="B18" s="32">
        <f>SUM(B17:F17)</f>
        <v>557.2377885374674</v>
      </c>
      <c r="C18" s="32"/>
      <c r="D18" s="32"/>
      <c r="E18" s="32"/>
      <c r="F18" s="32"/>
      <c r="G18" s="35"/>
      <c r="H18" s="35"/>
      <c r="I18" s="35"/>
      <c r="J18" s="35"/>
      <c r="K18" s="35"/>
      <c r="L18" s="35"/>
      <c r="M18" s="35"/>
      <c r="N18" s="35"/>
    </row>
    <row r="19" spans="1:14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B80E-A483-4601-917F-15E5670A6E75}">
  <dimension ref="A1:L1249"/>
  <sheetViews>
    <sheetView tabSelected="1" topLeftCell="A1214" workbookViewId="0">
      <selection activeCell="P1222" sqref="P1222"/>
    </sheetView>
  </sheetViews>
  <sheetFormatPr defaultRowHeight="15" x14ac:dyDescent="0.25"/>
  <cols>
    <col min="1" max="1" width="8.140625" customWidth="1"/>
    <col min="2" max="2" width="7.5703125" customWidth="1"/>
    <col min="3" max="3" width="8" customWidth="1"/>
    <col min="4" max="4" width="7.85546875" customWidth="1"/>
    <col min="5" max="5" width="8.42578125" customWidth="1"/>
    <col min="6" max="6" width="6.42578125" customWidth="1"/>
    <col min="7" max="7" width="8" customWidth="1"/>
    <col min="8" max="8" width="7" customWidth="1"/>
    <col min="9" max="9" width="7.5703125" customWidth="1"/>
    <col min="10" max="10" width="7.140625" customWidth="1"/>
    <col min="11" max="11" width="8.140625" customWidth="1"/>
    <col min="12" max="12" width="9" customWidth="1"/>
  </cols>
  <sheetData>
    <row r="1" spans="1:12" x14ac:dyDescent="0.25">
      <c r="A1" s="43" t="s">
        <v>296</v>
      </c>
      <c r="B1" s="43" t="s">
        <v>286</v>
      </c>
      <c r="C1" s="43" t="s">
        <v>287</v>
      </c>
      <c r="D1" s="43" t="s">
        <v>288</v>
      </c>
      <c r="E1" s="43" t="s">
        <v>289</v>
      </c>
      <c r="F1" s="43" t="s">
        <v>290</v>
      </c>
      <c r="G1" s="43" t="s">
        <v>291</v>
      </c>
      <c r="H1" s="43" t="s">
        <v>292</v>
      </c>
      <c r="I1" s="43" t="s">
        <v>293</v>
      </c>
      <c r="J1" s="43" t="s">
        <v>294</v>
      </c>
      <c r="K1" s="43" t="s">
        <v>295</v>
      </c>
      <c r="L1" s="43" t="s">
        <v>277</v>
      </c>
    </row>
    <row r="2" spans="1:12" x14ac:dyDescent="0.25">
      <c r="B2" s="44" t="s">
        <v>335</v>
      </c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x14ac:dyDescent="0.25">
      <c r="A3" s="31" t="s">
        <v>154</v>
      </c>
      <c r="B3" s="40">
        <v>2.3992660645161288</v>
      </c>
      <c r="C3" s="40">
        <v>3.1316736000000005</v>
      </c>
      <c r="D3" s="40">
        <v>4.8932399999999996</v>
      </c>
      <c r="E3" s="40">
        <v>1802.1521699310345</v>
      </c>
      <c r="F3" s="40">
        <v>5.7916799999999995</v>
      </c>
      <c r="G3" s="40">
        <v>25.557947207431745</v>
      </c>
      <c r="H3" s="40">
        <v>613.52542372881351</v>
      </c>
      <c r="I3" s="40">
        <v>585.81200240639998</v>
      </c>
      <c r="J3" s="40">
        <v>70.841873203199995</v>
      </c>
      <c r="K3" s="40">
        <v>172.07578460160002</v>
      </c>
      <c r="L3" s="40">
        <v>3286.1810607429957</v>
      </c>
    </row>
    <row r="4" spans="1:12" x14ac:dyDescent="0.25">
      <c r="A4" s="31" t="s">
        <v>155</v>
      </c>
      <c r="B4" s="40">
        <v>4.7985321290322576</v>
      </c>
      <c r="C4" s="40">
        <v>6.263347200000001</v>
      </c>
      <c r="D4" s="40">
        <v>9.7864799999999992</v>
      </c>
      <c r="E4" s="40">
        <v>901.07608496551723</v>
      </c>
      <c r="F4" s="40">
        <v>2.8958399999999997</v>
      </c>
      <c r="G4" s="40">
        <v>12.778973603715873</v>
      </c>
      <c r="H4" s="40">
        <v>306.76271186440675</v>
      </c>
      <c r="I4" s="40">
        <v>292.90600120319999</v>
      </c>
      <c r="J4" s="40">
        <v>35.420936601599998</v>
      </c>
      <c r="K4" s="40">
        <v>86.03789230080001</v>
      </c>
      <c r="L4" s="40">
        <v>1658.7267998682721</v>
      </c>
    </row>
    <row r="5" spans="1:12" x14ac:dyDescent="0.25">
      <c r="A5" s="31" t="s">
        <v>156</v>
      </c>
      <c r="B5" s="40">
        <v>7.1977981935483868</v>
      </c>
      <c r="C5" s="40">
        <v>9.3950208000000011</v>
      </c>
      <c r="D5" s="40">
        <v>14.67972</v>
      </c>
      <c r="E5" s="40">
        <v>600.71738997701152</v>
      </c>
      <c r="F5" s="40">
        <v>1.9305599999999998</v>
      </c>
      <c r="G5" s="40">
        <v>8.5193157358105811</v>
      </c>
      <c r="H5" s="40">
        <v>204.50847457627117</v>
      </c>
      <c r="I5" s="40">
        <v>195.27066746879999</v>
      </c>
      <c r="J5" s="40">
        <v>23.6139577344</v>
      </c>
      <c r="K5" s="40">
        <v>57.358594867200004</v>
      </c>
      <c r="L5" s="40">
        <v>1123.1914993530418</v>
      </c>
    </row>
    <row r="6" spans="1:12" x14ac:dyDescent="0.25">
      <c r="A6" s="31" t="s">
        <v>157</v>
      </c>
      <c r="B6" s="40">
        <v>9.5970642580645151</v>
      </c>
      <c r="C6" s="40">
        <v>12.526694400000002</v>
      </c>
      <c r="D6" s="40">
        <v>19.572959999999998</v>
      </c>
      <c r="E6" s="40">
        <v>450.53804248275861</v>
      </c>
      <c r="F6" s="40">
        <v>1.4479199999999999</v>
      </c>
      <c r="G6" s="40">
        <v>6.3894868018579363</v>
      </c>
      <c r="H6" s="40">
        <v>153.38135593220338</v>
      </c>
      <c r="I6" s="40">
        <v>146.4530006016</v>
      </c>
      <c r="J6" s="40">
        <v>17.710468300799999</v>
      </c>
      <c r="K6" s="40">
        <v>43.018946150400005</v>
      </c>
      <c r="L6" s="40">
        <v>860.63593892768449</v>
      </c>
    </row>
    <row r="7" spans="1:12" x14ac:dyDescent="0.25">
      <c r="A7" s="31" t="s">
        <v>158</v>
      </c>
      <c r="B7" s="40">
        <v>11.996330322580643</v>
      </c>
      <c r="C7" s="40">
        <v>15.658368000000003</v>
      </c>
      <c r="D7" s="40">
        <v>24.466199999999997</v>
      </c>
      <c r="E7" s="40">
        <v>360.43043398620688</v>
      </c>
      <c r="F7" s="40">
        <v>1.1583359999999998</v>
      </c>
      <c r="G7" s="40">
        <v>5.1115894414863492</v>
      </c>
      <c r="H7" s="40">
        <v>122.7050847457627</v>
      </c>
      <c r="I7" s="40">
        <v>117.16240048128</v>
      </c>
      <c r="J7" s="40">
        <v>14.16837464064</v>
      </c>
      <c r="K7" s="40">
        <v>34.415156920320001</v>
      </c>
      <c r="L7" s="40">
        <v>707.27227453827652</v>
      </c>
    </row>
    <row r="8" spans="1:12" x14ac:dyDescent="0.25">
      <c r="A8" s="31" t="s">
        <v>159</v>
      </c>
      <c r="B8" s="40">
        <v>14.395596387096774</v>
      </c>
      <c r="C8" s="40">
        <v>18.790041600000002</v>
      </c>
      <c r="D8" s="40">
        <v>29.359439999999999</v>
      </c>
      <c r="E8" s="40">
        <v>300.35869498850576</v>
      </c>
      <c r="F8" s="40">
        <v>0.96527999999999992</v>
      </c>
      <c r="G8" s="40">
        <v>4.2596578679052906</v>
      </c>
      <c r="H8" s="40">
        <v>102.25423728813558</v>
      </c>
      <c r="I8" s="40">
        <v>97.635333734399993</v>
      </c>
      <c r="J8" s="40">
        <v>11.8069788672</v>
      </c>
      <c r="K8" s="40">
        <v>28.679297433600002</v>
      </c>
      <c r="L8" s="40">
        <v>608.50455816684337</v>
      </c>
    </row>
    <row r="9" spans="1:12" x14ac:dyDescent="0.25">
      <c r="A9" s="31" t="s">
        <v>160</v>
      </c>
      <c r="B9" s="40">
        <v>16.7948624516129</v>
      </c>
      <c r="C9" s="40">
        <v>21.921715200000005</v>
      </c>
      <c r="D9" s="40">
        <v>34.252679999999998</v>
      </c>
      <c r="E9" s="40">
        <v>257.45030999014779</v>
      </c>
      <c r="F9" s="40">
        <v>0.82738285714285709</v>
      </c>
      <c r="G9" s="40">
        <v>3.6511353153473922</v>
      </c>
      <c r="H9" s="40">
        <v>87.646489104116213</v>
      </c>
      <c r="I9" s="40">
        <v>83.687428915200002</v>
      </c>
      <c r="J9" s="40">
        <v>10.120267600457142</v>
      </c>
      <c r="K9" s="40">
        <v>24.582254943085719</v>
      </c>
      <c r="L9" s="40">
        <v>540.93452637711005</v>
      </c>
    </row>
    <row r="10" spans="1:12" x14ac:dyDescent="0.25">
      <c r="A10" s="31" t="s">
        <v>161</v>
      </c>
      <c r="B10" s="40">
        <v>19.19412851612903</v>
      </c>
      <c r="C10" s="40">
        <v>25.053388800000004</v>
      </c>
      <c r="D10" s="40">
        <v>39.145919999999997</v>
      </c>
      <c r="E10" s="40">
        <v>225.26902124137931</v>
      </c>
      <c r="F10" s="40">
        <v>0.72395999999999994</v>
      </c>
      <c r="G10" s="40">
        <v>3.1947434009289681</v>
      </c>
      <c r="H10" s="40">
        <v>76.690677966101688</v>
      </c>
      <c r="I10" s="40">
        <v>73.226500300799998</v>
      </c>
      <c r="J10" s="40">
        <v>8.8552341503999994</v>
      </c>
      <c r="K10" s="40">
        <v>21.509473075200003</v>
      </c>
      <c r="L10" s="40">
        <v>492.86304745093901</v>
      </c>
    </row>
    <row r="11" spans="1:12" x14ac:dyDescent="0.25">
      <c r="A11" s="31" t="s">
        <v>162</v>
      </c>
      <c r="B11" s="40">
        <v>21.59339458064516</v>
      </c>
      <c r="C11" s="40">
        <v>28.185062400000003</v>
      </c>
      <c r="D11" s="40">
        <v>44.039159999999995</v>
      </c>
      <c r="E11" s="40">
        <v>200.23912999233715</v>
      </c>
      <c r="F11" s="40">
        <v>0.64351999999999998</v>
      </c>
      <c r="G11" s="40">
        <v>2.8397719119368605</v>
      </c>
      <c r="H11" s="40">
        <v>68.169491525423723</v>
      </c>
      <c r="I11" s="40">
        <v>65.090222489599995</v>
      </c>
      <c r="J11" s="40">
        <v>7.8713192447999996</v>
      </c>
      <c r="K11" s="40">
        <v>19.119531622400004</v>
      </c>
      <c r="L11" s="40">
        <v>457.7906037671429</v>
      </c>
    </row>
    <row r="12" spans="1:12" x14ac:dyDescent="0.25">
      <c r="A12" s="31" t="s">
        <v>144</v>
      </c>
      <c r="B12" s="40">
        <v>23.992660645161287</v>
      </c>
      <c r="C12" s="40">
        <v>31.316736000000006</v>
      </c>
      <c r="D12" s="40">
        <v>48.932399999999994</v>
      </c>
      <c r="E12" s="40">
        <v>180.21521699310344</v>
      </c>
      <c r="F12" s="40">
        <v>0.57916799999999991</v>
      </c>
      <c r="G12" s="40">
        <v>2.5557947207431746</v>
      </c>
      <c r="H12" s="40">
        <v>61.352542372881352</v>
      </c>
      <c r="I12" s="40">
        <v>58.581200240640001</v>
      </c>
      <c r="J12" s="40">
        <v>7.0841873203199999</v>
      </c>
      <c r="K12" s="40">
        <v>17.207578460160001</v>
      </c>
      <c r="L12" s="40">
        <v>431.81748475300918</v>
      </c>
    </row>
    <row r="13" spans="1:12" x14ac:dyDescent="0.25">
      <c r="A13" s="31" t="s">
        <v>145</v>
      </c>
      <c r="B13" s="40">
        <v>26.391926709677417</v>
      </c>
      <c r="C13" s="40">
        <v>34.448409600000005</v>
      </c>
      <c r="D13" s="40">
        <v>53.825639999999993</v>
      </c>
      <c r="E13" s="40">
        <v>163.83201544827585</v>
      </c>
      <c r="F13" s="40">
        <v>0.52651636363636356</v>
      </c>
      <c r="G13" s="40">
        <v>2.3234497461301586</v>
      </c>
      <c r="H13" s="40">
        <v>55.775038520801225</v>
      </c>
      <c r="I13" s="40">
        <v>53.255636582400001</v>
      </c>
      <c r="J13" s="40">
        <v>6.4401702911999994</v>
      </c>
      <c r="K13" s="40">
        <v>15.643253145600001</v>
      </c>
      <c r="L13" s="40">
        <v>412.46205640772098</v>
      </c>
    </row>
    <row r="14" spans="1:12" x14ac:dyDescent="0.25">
      <c r="A14" s="31" t="s">
        <v>146</v>
      </c>
      <c r="B14" s="40">
        <v>28.791192774193547</v>
      </c>
      <c r="C14" s="40">
        <v>37.580083200000004</v>
      </c>
      <c r="D14" s="40">
        <v>58.718879999999999</v>
      </c>
      <c r="E14" s="40">
        <v>150.17934749425288</v>
      </c>
      <c r="F14" s="40">
        <v>0.48263999999999996</v>
      </c>
      <c r="G14" s="40">
        <v>2.1298289339526453</v>
      </c>
      <c r="H14" s="40">
        <v>51.127118644067792</v>
      </c>
      <c r="I14" s="40">
        <v>48.817666867199996</v>
      </c>
      <c r="J14" s="40">
        <v>5.9034894335999999</v>
      </c>
      <c r="K14" s="40">
        <v>14.339648716800001</v>
      </c>
      <c r="L14" s="40">
        <v>398.06989606406688</v>
      </c>
    </row>
    <row r="15" spans="1:12" x14ac:dyDescent="0.25">
      <c r="A15" s="31" t="s">
        <v>147</v>
      </c>
      <c r="B15" s="40">
        <v>31.190458838709674</v>
      </c>
      <c r="C15" s="40">
        <v>40.711756800000003</v>
      </c>
      <c r="D15" s="40">
        <v>63.612119999999997</v>
      </c>
      <c r="E15" s="40">
        <v>138.62708999469496</v>
      </c>
      <c r="F15" s="40">
        <v>0.44551384615384609</v>
      </c>
      <c r="G15" s="40">
        <v>1.9659959390332111</v>
      </c>
      <c r="H15" s="40">
        <v>47.194263363754885</v>
      </c>
      <c r="I15" s="40">
        <v>45.062461723569228</v>
      </c>
      <c r="J15" s="40">
        <v>5.4493748617846149</v>
      </c>
      <c r="K15" s="40">
        <v>13.236598815507694</v>
      </c>
      <c r="L15" s="40">
        <v>387.49563418320821</v>
      </c>
    </row>
    <row r="16" spans="1:12" x14ac:dyDescent="0.25">
      <c r="A16" s="31" t="s">
        <v>148</v>
      </c>
      <c r="B16" s="40">
        <v>33.5897249032258</v>
      </c>
      <c r="C16" s="40">
        <v>43.84343040000001</v>
      </c>
      <c r="D16" s="40">
        <v>68.505359999999996</v>
      </c>
      <c r="E16" s="40">
        <v>128.72515499507389</v>
      </c>
      <c r="F16" s="40">
        <v>0.41369142857142854</v>
      </c>
      <c r="G16" s="40">
        <v>1.8255676576736961</v>
      </c>
      <c r="H16" s="40">
        <v>43.823244552058107</v>
      </c>
      <c r="I16" s="40">
        <v>41.843714457600001</v>
      </c>
      <c r="J16" s="40">
        <v>5.060133800228571</v>
      </c>
      <c r="K16" s="40">
        <v>12.291127471542859</v>
      </c>
      <c r="L16" s="40">
        <v>379.92114966597438</v>
      </c>
    </row>
    <row r="17" spans="1:12" x14ac:dyDescent="0.25">
      <c r="A17" s="31" t="s">
        <v>149</v>
      </c>
      <c r="B17" s="40">
        <v>35.988990967741934</v>
      </c>
      <c r="C17" s="40">
        <v>46.975104000000009</v>
      </c>
      <c r="D17" s="40">
        <v>73.398599999999988</v>
      </c>
      <c r="E17" s="40">
        <v>120.14347799540229</v>
      </c>
      <c r="F17" s="40">
        <v>0.38611199999999996</v>
      </c>
      <c r="G17" s="40">
        <v>1.7038631471621164</v>
      </c>
      <c r="H17" s="40">
        <v>40.901694915254232</v>
      </c>
      <c r="I17" s="40">
        <v>39.054133493759998</v>
      </c>
      <c r="J17" s="40">
        <v>4.7227915468799999</v>
      </c>
      <c r="K17" s="40">
        <v>11.471718973440002</v>
      </c>
      <c r="L17" s="40">
        <v>374.7464870396405</v>
      </c>
    </row>
    <row r="18" spans="1:12" x14ac:dyDescent="0.25">
      <c r="A18" s="31" t="s">
        <v>150</v>
      </c>
      <c r="B18" s="40">
        <v>38.388257032258061</v>
      </c>
      <c r="C18" s="40">
        <v>50.106777600000008</v>
      </c>
      <c r="D18" s="40">
        <v>78.291839999999993</v>
      </c>
      <c r="E18" s="40">
        <v>112.63451062068965</v>
      </c>
      <c r="F18" s="40">
        <v>0.36197999999999997</v>
      </c>
      <c r="G18" s="40">
        <v>1.5973717004644841</v>
      </c>
      <c r="H18" s="40">
        <v>38.345338983050844</v>
      </c>
      <c r="I18" s="40">
        <v>36.613250150399999</v>
      </c>
      <c r="J18" s="40">
        <v>4.4276170751999997</v>
      </c>
      <c r="K18" s="40">
        <v>10.754736537600001</v>
      </c>
      <c r="L18" s="40">
        <v>371.52167969966303</v>
      </c>
    </row>
    <row r="19" spans="1:12" x14ac:dyDescent="0.25">
      <c r="A19" s="31" t="s">
        <v>151</v>
      </c>
      <c r="B19" s="40">
        <v>40.787523096774187</v>
      </c>
      <c r="C19" s="40">
        <v>53.238451200000007</v>
      </c>
      <c r="D19" s="40">
        <v>83.185079999999999</v>
      </c>
      <c r="E19" s="40">
        <v>106.00895117241379</v>
      </c>
      <c r="F19" s="40">
        <v>0.3406870588235294</v>
      </c>
      <c r="G19" s="40">
        <v>1.5034086592606908</v>
      </c>
      <c r="H19" s="40">
        <v>36.089730807577268</v>
      </c>
      <c r="I19" s="40">
        <v>34.459529553317644</v>
      </c>
      <c r="J19" s="40">
        <v>4.1671690119529412</v>
      </c>
      <c r="K19" s="40">
        <v>10.122104976564707</v>
      </c>
      <c r="L19" s="40">
        <v>369.90263553668467</v>
      </c>
    </row>
    <row r="20" spans="1:12" x14ac:dyDescent="0.25">
      <c r="A20" s="31" t="s">
        <v>152</v>
      </c>
      <c r="B20" s="40">
        <v>43.186789161290321</v>
      </c>
      <c r="C20" s="40">
        <v>56.370124800000006</v>
      </c>
      <c r="D20" s="40">
        <v>88.078319999999991</v>
      </c>
      <c r="E20" s="40">
        <v>100.11956499616858</v>
      </c>
      <c r="F20" s="40">
        <v>0.32175999999999999</v>
      </c>
      <c r="G20" s="40">
        <v>1.4198859559684303</v>
      </c>
      <c r="H20" s="40">
        <v>34.084745762711862</v>
      </c>
      <c r="I20" s="40">
        <v>32.545111244799998</v>
      </c>
      <c r="J20" s="40">
        <v>3.9356596223999998</v>
      </c>
      <c r="K20" s="40">
        <v>9.5597658112000019</v>
      </c>
      <c r="L20" s="40">
        <v>369.62172735453919</v>
      </c>
    </row>
    <row r="21" spans="1:12" x14ac:dyDescent="0.25">
      <c r="A21" s="31" t="s">
        <v>153</v>
      </c>
      <c r="B21" s="40">
        <v>45.586055225806447</v>
      </c>
      <c r="C21" s="40">
        <v>59.501798400000013</v>
      </c>
      <c r="D21" s="40">
        <v>92.971559999999997</v>
      </c>
      <c r="E21" s="40">
        <v>94.850114206896549</v>
      </c>
      <c r="F21" s="40">
        <v>0.30482526315789471</v>
      </c>
      <c r="G21" s="40">
        <v>1.3451551161806181</v>
      </c>
      <c r="H21" s="40">
        <v>32.290811775200709</v>
      </c>
      <c r="I21" s="40">
        <v>30.832210652968421</v>
      </c>
      <c r="J21" s="40">
        <v>3.7285196422736839</v>
      </c>
      <c r="K21" s="40">
        <v>9.0566202421894744</v>
      </c>
      <c r="L21" s="40">
        <v>370.46767052467379</v>
      </c>
    </row>
    <row r="22" spans="1:12" x14ac:dyDescent="0.25">
      <c r="A22" s="31" t="s">
        <v>342</v>
      </c>
      <c r="B22" s="40">
        <v>47.985321290322574</v>
      </c>
      <c r="C22" s="40">
        <v>62.633472000000012</v>
      </c>
      <c r="D22" s="40">
        <v>97.864799999999988</v>
      </c>
      <c r="E22" s="40">
        <v>90.10760849655172</v>
      </c>
      <c r="F22" s="40">
        <v>0.28958399999999995</v>
      </c>
      <c r="G22" s="40">
        <v>1.2778973603715873</v>
      </c>
      <c r="H22" s="40">
        <v>30.676271186440676</v>
      </c>
      <c r="I22" s="40">
        <v>29.290600120320001</v>
      </c>
      <c r="J22" s="40">
        <v>3.5420936601599999</v>
      </c>
      <c r="K22" s="40">
        <v>8.6037892300800003</v>
      </c>
      <c r="L22" s="40">
        <v>372.27143734424652</v>
      </c>
    </row>
    <row r="23" spans="1:12" x14ac:dyDescent="0.25">
      <c r="A23" s="31" t="s">
        <v>343</v>
      </c>
      <c r="B23" s="40">
        <v>50.384587354838708</v>
      </c>
      <c r="C23" s="40">
        <v>65.765145600000011</v>
      </c>
      <c r="D23" s="40">
        <v>102.75803999999999</v>
      </c>
      <c r="E23" s="40">
        <v>85.816769996715919</v>
      </c>
      <c r="F23" s="40">
        <v>0.27579428571428571</v>
      </c>
      <c r="G23" s="40">
        <v>1.2170451051157973</v>
      </c>
      <c r="H23" s="40">
        <v>29.215496368038739</v>
      </c>
      <c r="I23" s="40">
        <v>27.895809638399999</v>
      </c>
      <c r="J23" s="40">
        <v>3.373422533485714</v>
      </c>
      <c r="K23" s="40">
        <v>8.1940849810285723</v>
      </c>
      <c r="L23" s="40">
        <v>374.89619586333782</v>
      </c>
    </row>
    <row r="24" spans="1:12" x14ac:dyDescent="0.25">
      <c r="A24" s="31" t="s">
        <v>344</v>
      </c>
      <c r="B24" s="40">
        <v>52.783853419354834</v>
      </c>
      <c r="C24" s="40">
        <v>68.89681920000001</v>
      </c>
      <c r="D24" s="40">
        <v>107.65127999999999</v>
      </c>
      <c r="E24" s="40">
        <v>81.916007724137927</v>
      </c>
      <c r="F24" s="40">
        <v>0.26325818181818178</v>
      </c>
      <c r="G24" s="40">
        <v>1.1617248730650793</v>
      </c>
      <c r="H24" s="40">
        <v>27.887519260400612</v>
      </c>
      <c r="I24" s="40">
        <v>26.627818291200001</v>
      </c>
      <c r="J24" s="40">
        <v>3.2200851455999997</v>
      </c>
      <c r="K24" s="40">
        <v>7.8216265728000005</v>
      </c>
      <c r="L24" s="40">
        <v>378.22999266837667</v>
      </c>
    </row>
    <row r="25" spans="1:12" x14ac:dyDescent="0.25">
      <c r="A25" s="31" t="s">
        <v>345</v>
      </c>
      <c r="B25" s="40">
        <v>55.183119483870961</v>
      </c>
      <c r="C25" s="40">
        <v>72.028492800000009</v>
      </c>
      <c r="D25" s="40">
        <v>112.54451999999999</v>
      </c>
      <c r="E25" s="40">
        <v>78.354442170914538</v>
      </c>
      <c r="F25" s="40">
        <v>0.25181217391304345</v>
      </c>
      <c r="G25" s="40">
        <v>1.1112150959752933</v>
      </c>
      <c r="H25" s="40">
        <v>26.67501842299189</v>
      </c>
      <c r="I25" s="40">
        <v>25.470087061147826</v>
      </c>
      <c r="J25" s="40">
        <v>3.0800814436173911</v>
      </c>
      <c r="K25" s="40">
        <v>7.4815558522434795</v>
      </c>
      <c r="L25" s="40">
        <v>382.18034450467445</v>
      </c>
    </row>
    <row r="26" spans="1:12" x14ac:dyDescent="0.25">
      <c r="A26" s="31" t="s">
        <v>346</v>
      </c>
      <c r="B26" s="40">
        <v>57.582385548387094</v>
      </c>
      <c r="C26" s="40">
        <v>75.160166400000008</v>
      </c>
      <c r="D26" s="40">
        <v>117.43776</v>
      </c>
      <c r="E26" s="40">
        <v>75.08967374712644</v>
      </c>
      <c r="F26" s="40">
        <v>0.24131999999999998</v>
      </c>
      <c r="G26" s="40">
        <v>1.0649144669763226</v>
      </c>
      <c r="H26" s="40">
        <v>25.563559322033896</v>
      </c>
      <c r="I26" s="40">
        <v>24.408833433599998</v>
      </c>
      <c r="J26" s="40">
        <v>2.9517447167999999</v>
      </c>
      <c r="K26" s="40">
        <v>7.1698243584000005</v>
      </c>
      <c r="L26" s="40">
        <v>386.67018199332375</v>
      </c>
    </row>
    <row r="27" spans="1:12" x14ac:dyDescent="0.25">
      <c r="A27" s="31" t="s">
        <v>347</v>
      </c>
      <c r="B27" s="40">
        <v>59.981651612903221</v>
      </c>
      <c r="C27" s="40">
        <v>78.291840000000008</v>
      </c>
      <c r="D27" s="40">
        <v>122.33099999999999</v>
      </c>
      <c r="E27" s="40">
        <v>72.086086797241379</v>
      </c>
      <c r="F27" s="40">
        <v>0.23166719999999999</v>
      </c>
      <c r="G27" s="40">
        <v>1.0223178882972699</v>
      </c>
      <c r="H27" s="40">
        <v>24.541016949152539</v>
      </c>
      <c r="I27" s="40">
        <v>23.432480096256</v>
      </c>
      <c r="J27" s="40">
        <v>2.8336749281279996</v>
      </c>
      <c r="K27" s="40">
        <v>6.8830313840640009</v>
      </c>
      <c r="L27" s="40">
        <v>391.6347668560424</v>
      </c>
    </row>
    <row r="28" spans="1:12" x14ac:dyDescent="0.25">
      <c r="A28" s="31" t="s">
        <v>391</v>
      </c>
      <c r="B28" s="40">
        <v>62.380917677419347</v>
      </c>
      <c r="C28" s="40">
        <v>81.423513600000007</v>
      </c>
      <c r="D28" s="40">
        <v>127.22423999999999</v>
      </c>
      <c r="E28" s="40">
        <v>69.313544997347478</v>
      </c>
      <c r="F28" s="40">
        <v>0.22275692307692305</v>
      </c>
      <c r="G28" s="40">
        <v>0.98299796951660556</v>
      </c>
      <c r="H28" s="40">
        <v>23.597131681877443</v>
      </c>
      <c r="I28" s="40">
        <v>22.531230861784614</v>
      </c>
      <c r="J28" s="40">
        <v>2.7246874308923075</v>
      </c>
      <c r="K28" s="40">
        <v>6.6182994077538471</v>
      </c>
      <c r="L28" s="40">
        <v>397.01932054966852</v>
      </c>
    </row>
    <row r="29" spans="1:12" x14ac:dyDescent="0.25">
      <c r="A29" s="31" t="s">
        <v>392</v>
      </c>
      <c r="B29" s="40">
        <v>64.780183741935474</v>
      </c>
      <c r="C29" s="40">
        <v>84.55518720000002</v>
      </c>
      <c r="D29" s="40">
        <v>132.11748</v>
      </c>
      <c r="E29" s="40">
        <v>66.74637666411239</v>
      </c>
      <c r="F29" s="40">
        <v>0.21450666666666665</v>
      </c>
      <c r="G29" s="40">
        <v>0.94659063731228688</v>
      </c>
      <c r="H29" s="40">
        <v>22.723163841807906</v>
      </c>
      <c r="I29" s="40">
        <v>21.696740829866666</v>
      </c>
      <c r="J29" s="40">
        <v>2.6237730816</v>
      </c>
      <c r="K29" s="40">
        <v>6.373177207466667</v>
      </c>
      <c r="L29" s="40">
        <v>402.77717987076807</v>
      </c>
    </row>
    <row r="30" spans="1:12" x14ac:dyDescent="0.25">
      <c r="A30" s="31" t="s">
        <v>407</v>
      </c>
      <c r="B30" s="40">
        <v>67.179449806451601</v>
      </c>
      <c r="C30" s="40">
        <v>87.686860800000019</v>
      </c>
      <c r="D30" s="40">
        <v>137.01071999999999</v>
      </c>
      <c r="E30" s="40">
        <v>64.362577497536947</v>
      </c>
      <c r="F30" s="40">
        <v>0.20684571428571427</v>
      </c>
      <c r="G30" s="40">
        <v>0.91278382883684805</v>
      </c>
      <c r="H30" s="40">
        <v>21.911622276029053</v>
      </c>
      <c r="I30" s="40">
        <v>20.9218572288</v>
      </c>
      <c r="J30" s="40">
        <v>2.5300669001142855</v>
      </c>
      <c r="K30" s="40">
        <v>6.1455637357714297</v>
      </c>
      <c r="L30" s="40">
        <v>408.86834778782583</v>
      </c>
    </row>
    <row r="31" spans="1:12" x14ac:dyDescent="0.25">
      <c r="A31" s="31" t="s">
        <v>408</v>
      </c>
      <c r="B31" s="40">
        <v>69.578715870967741</v>
      </c>
      <c r="C31" s="40">
        <v>90.818534400000019</v>
      </c>
      <c r="D31" s="40">
        <v>141.90395999999998</v>
      </c>
      <c r="E31" s="40">
        <v>62.143178273483947</v>
      </c>
      <c r="F31" s="40">
        <v>0.19971310344827584</v>
      </c>
      <c r="G31" s="40">
        <v>0.88130852439419816</v>
      </c>
      <c r="H31" s="40">
        <v>21.156049094097018</v>
      </c>
      <c r="I31" s="40">
        <v>20.200413876082759</v>
      </c>
      <c r="J31" s="40">
        <v>2.442823213903448</v>
      </c>
      <c r="K31" s="40">
        <v>5.9336477448827596</v>
      </c>
      <c r="L31" s="40">
        <v>415.25834410126015</v>
      </c>
    </row>
    <row r="32" spans="1:12" x14ac:dyDescent="0.25">
      <c r="A32" s="31" t="s">
        <v>409</v>
      </c>
      <c r="B32" s="40">
        <v>71.977981935483868</v>
      </c>
      <c r="C32" s="40">
        <v>93.950208000000018</v>
      </c>
      <c r="D32" s="40">
        <v>146.79719999999998</v>
      </c>
      <c r="E32" s="40">
        <v>60.071738997701146</v>
      </c>
      <c r="F32" s="40">
        <v>0.19305599999999998</v>
      </c>
      <c r="G32" s="40">
        <v>0.8519315735810582</v>
      </c>
      <c r="H32" s="40">
        <v>20.450847457627116</v>
      </c>
      <c r="I32" s="40">
        <v>19.527066746879999</v>
      </c>
      <c r="J32" s="40">
        <v>2.36139577344</v>
      </c>
      <c r="K32" s="40">
        <v>5.7358594867200008</v>
      </c>
      <c r="L32" s="40">
        <v>421.91728597143322</v>
      </c>
    </row>
    <row r="33" spans="1:12" x14ac:dyDescent="0.25">
      <c r="A33" s="31" t="s">
        <v>410</v>
      </c>
      <c r="B33" s="40">
        <v>74.377247999999994</v>
      </c>
      <c r="C33" s="40">
        <v>97.081881600000017</v>
      </c>
      <c r="D33" s="40">
        <v>151.69044</v>
      </c>
      <c r="E33" s="40">
        <v>58.13394096551724</v>
      </c>
      <c r="F33" s="40">
        <v>0.18682838709677418</v>
      </c>
      <c r="G33" s="40">
        <v>0.82444990991715306</v>
      </c>
      <c r="H33" s="40">
        <v>19.791142700929466</v>
      </c>
      <c r="I33" s="40">
        <v>18.897161367948385</v>
      </c>
      <c r="J33" s="40">
        <v>2.2852217162322579</v>
      </c>
      <c r="K33" s="40">
        <v>5.5508317613419358</v>
      </c>
      <c r="L33" s="40">
        <v>428.81914640898333</v>
      </c>
    </row>
    <row r="34" spans="1:12" x14ac:dyDescent="0.25">
      <c r="B34" s="44" t="s">
        <v>336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</row>
    <row r="35" spans="1:12" x14ac:dyDescent="0.25">
      <c r="A35" s="31" t="s">
        <v>173</v>
      </c>
      <c r="B35" s="40">
        <v>2.3992660645161288</v>
      </c>
      <c r="C35" s="40">
        <v>2.3724799999999999</v>
      </c>
      <c r="D35" s="40">
        <v>3.7070000000000003</v>
      </c>
      <c r="E35" s="40">
        <v>1802.1521699310345</v>
      </c>
      <c r="F35" s="40">
        <v>5.7916799999999995</v>
      </c>
      <c r="G35" s="40">
        <v>25.557947207431745</v>
      </c>
      <c r="H35" s="40">
        <v>613.52542372881351</v>
      </c>
      <c r="I35" s="40">
        <v>585.81200240639998</v>
      </c>
      <c r="J35" s="40">
        <v>70.841873203199995</v>
      </c>
      <c r="K35" s="40">
        <v>172.07578460160002</v>
      </c>
      <c r="L35" s="40">
        <v>3284.2356271429958</v>
      </c>
    </row>
    <row r="36" spans="1:12" x14ac:dyDescent="0.25">
      <c r="A36" s="31" t="s">
        <v>174</v>
      </c>
      <c r="B36" s="40">
        <v>4.7985321290322576</v>
      </c>
      <c r="C36" s="40">
        <v>4.7449599999999998</v>
      </c>
      <c r="D36" s="40">
        <v>7.4140000000000006</v>
      </c>
      <c r="E36" s="40">
        <v>901.07608496551723</v>
      </c>
      <c r="F36" s="40">
        <v>2.8958399999999997</v>
      </c>
      <c r="G36" s="40">
        <v>12.778973603715873</v>
      </c>
      <c r="H36" s="40">
        <v>306.76271186440675</v>
      </c>
      <c r="I36" s="40">
        <v>292.90600120319999</v>
      </c>
      <c r="J36" s="40">
        <v>35.420936601599998</v>
      </c>
      <c r="K36" s="40">
        <v>86.03789230080001</v>
      </c>
      <c r="L36" s="40">
        <v>1654.8359326682721</v>
      </c>
    </row>
    <row r="37" spans="1:12" x14ac:dyDescent="0.25">
      <c r="A37" s="31" t="s">
        <v>175</v>
      </c>
      <c r="B37" s="40">
        <v>7.1977981935483868</v>
      </c>
      <c r="C37" s="40">
        <v>7.1174400000000002</v>
      </c>
      <c r="D37" s="40">
        <v>11.121</v>
      </c>
      <c r="E37" s="40">
        <v>600.71738997701152</v>
      </c>
      <c r="F37" s="40">
        <v>1.9305599999999998</v>
      </c>
      <c r="G37" s="40">
        <v>8.5193157358105811</v>
      </c>
      <c r="H37" s="40">
        <v>204.50847457627117</v>
      </c>
      <c r="I37" s="40">
        <v>195.27066746879999</v>
      </c>
      <c r="J37" s="40">
        <v>23.6139577344</v>
      </c>
      <c r="K37" s="40">
        <v>57.358594867200004</v>
      </c>
      <c r="L37" s="40">
        <v>1117.3551985530416</v>
      </c>
    </row>
    <row r="38" spans="1:12" x14ac:dyDescent="0.25">
      <c r="A38" s="31" t="s">
        <v>176</v>
      </c>
      <c r="B38" s="40">
        <v>9.5970642580645151</v>
      </c>
      <c r="C38" s="40">
        <v>9.4899199999999997</v>
      </c>
      <c r="D38" s="40">
        <v>14.828000000000001</v>
      </c>
      <c r="E38" s="40">
        <v>450.53804248275861</v>
      </c>
      <c r="F38" s="40">
        <v>1.4479199999999999</v>
      </c>
      <c r="G38" s="40">
        <v>6.3894868018579363</v>
      </c>
      <c r="H38" s="40">
        <v>153.38135593220338</v>
      </c>
      <c r="I38" s="40">
        <v>146.4530006016</v>
      </c>
      <c r="J38" s="40">
        <v>17.710468300799999</v>
      </c>
      <c r="K38" s="40">
        <v>43.018946150400005</v>
      </c>
      <c r="L38" s="40">
        <v>852.85420452768449</v>
      </c>
    </row>
    <row r="39" spans="1:12" x14ac:dyDescent="0.25">
      <c r="A39" s="31" t="s">
        <v>177</v>
      </c>
      <c r="B39" s="40">
        <v>11.996330322580643</v>
      </c>
      <c r="C39" s="40">
        <v>11.862399999999999</v>
      </c>
      <c r="D39" s="40">
        <v>18.535</v>
      </c>
      <c r="E39" s="40">
        <v>360.43043398620688</v>
      </c>
      <c r="F39" s="40">
        <v>1.1583359999999998</v>
      </c>
      <c r="G39" s="40">
        <v>5.1115894414863492</v>
      </c>
      <c r="H39" s="40">
        <v>122.7050847457627</v>
      </c>
      <c r="I39" s="40">
        <v>117.16240048128</v>
      </c>
      <c r="J39" s="40">
        <v>14.16837464064</v>
      </c>
      <c r="K39" s="40">
        <v>34.415156920320001</v>
      </c>
      <c r="L39" s="40">
        <v>697.54510653827651</v>
      </c>
    </row>
    <row r="40" spans="1:12" x14ac:dyDescent="0.25">
      <c r="A40" s="31" t="s">
        <v>178</v>
      </c>
      <c r="B40" s="40">
        <v>14.395596387096774</v>
      </c>
      <c r="C40" s="40">
        <v>14.23488</v>
      </c>
      <c r="D40" s="40">
        <v>22.242000000000001</v>
      </c>
      <c r="E40" s="40">
        <v>300.35869498850576</v>
      </c>
      <c r="F40" s="40">
        <v>0.96527999999999992</v>
      </c>
      <c r="G40" s="40">
        <v>4.2596578679052906</v>
      </c>
      <c r="H40" s="40">
        <v>102.25423728813558</v>
      </c>
      <c r="I40" s="40">
        <v>97.635333734399993</v>
      </c>
      <c r="J40" s="40">
        <v>11.8069788672</v>
      </c>
      <c r="K40" s="40">
        <v>28.679297433600002</v>
      </c>
      <c r="L40" s="40">
        <v>596.83195656684336</v>
      </c>
    </row>
    <row r="41" spans="1:12" x14ac:dyDescent="0.25">
      <c r="A41" s="31" t="s">
        <v>179</v>
      </c>
      <c r="B41" s="40">
        <v>16.7948624516129</v>
      </c>
      <c r="C41" s="40">
        <v>16.60736</v>
      </c>
      <c r="D41" s="40">
        <v>25.949000000000002</v>
      </c>
      <c r="E41" s="40">
        <v>257.45030999014779</v>
      </c>
      <c r="F41" s="40">
        <v>0.82738285714285709</v>
      </c>
      <c r="G41" s="40">
        <v>3.6511353153473922</v>
      </c>
      <c r="H41" s="40">
        <v>87.646489104116213</v>
      </c>
      <c r="I41" s="40">
        <v>83.687428915200002</v>
      </c>
      <c r="J41" s="40">
        <v>10.120267600457142</v>
      </c>
      <c r="K41" s="40">
        <v>24.582254943085719</v>
      </c>
      <c r="L41" s="40">
        <v>527.31649117711004</v>
      </c>
    </row>
    <row r="42" spans="1:12" x14ac:dyDescent="0.25">
      <c r="A42" s="31" t="s">
        <v>180</v>
      </c>
      <c r="B42" s="40">
        <v>19.19412851612903</v>
      </c>
      <c r="C42" s="40">
        <v>18.979839999999999</v>
      </c>
      <c r="D42" s="40">
        <v>29.656000000000002</v>
      </c>
      <c r="E42" s="40">
        <v>225.26902124137931</v>
      </c>
      <c r="F42" s="40">
        <v>0.72395999999999994</v>
      </c>
      <c r="G42" s="40">
        <v>3.1947434009289681</v>
      </c>
      <c r="H42" s="40">
        <v>76.690677966101688</v>
      </c>
      <c r="I42" s="40">
        <v>73.226500300799998</v>
      </c>
      <c r="J42" s="40">
        <v>8.8552341503999994</v>
      </c>
      <c r="K42" s="40">
        <v>21.509473075200003</v>
      </c>
      <c r="L42" s="40">
        <v>477.299578650939</v>
      </c>
    </row>
    <row r="43" spans="1:12" x14ac:dyDescent="0.25">
      <c r="A43" s="31" t="s">
        <v>181</v>
      </c>
      <c r="B43" s="40">
        <v>21.59339458064516</v>
      </c>
      <c r="C43" s="40">
        <v>21.352319999999999</v>
      </c>
      <c r="D43" s="40">
        <v>33.363</v>
      </c>
      <c r="E43" s="40">
        <v>200.23912999233715</v>
      </c>
      <c r="F43" s="40">
        <v>0.64351999999999998</v>
      </c>
      <c r="G43" s="40">
        <v>2.8397719119368605</v>
      </c>
      <c r="H43" s="40">
        <v>68.169491525423723</v>
      </c>
      <c r="I43" s="40">
        <v>65.090222489599995</v>
      </c>
      <c r="J43" s="40">
        <v>7.8713192447999996</v>
      </c>
      <c r="K43" s="40">
        <v>19.119531622400004</v>
      </c>
      <c r="L43" s="40">
        <v>440.28170136714289</v>
      </c>
    </row>
    <row r="44" spans="1:12" x14ac:dyDescent="0.25">
      <c r="A44" s="31" t="s">
        <v>163</v>
      </c>
      <c r="B44" s="40">
        <v>23.992660645161287</v>
      </c>
      <c r="C44" s="40">
        <v>23.724799999999998</v>
      </c>
      <c r="D44" s="40">
        <v>37.07</v>
      </c>
      <c r="E44" s="40">
        <v>180.21521699310344</v>
      </c>
      <c r="F44" s="40">
        <v>0.57916799999999991</v>
      </c>
      <c r="G44" s="40">
        <v>2.5557947207431746</v>
      </c>
      <c r="H44" s="40">
        <v>61.352542372881352</v>
      </c>
      <c r="I44" s="40">
        <v>58.581200240640001</v>
      </c>
      <c r="J44" s="40">
        <v>7.0841873203199999</v>
      </c>
      <c r="K44" s="40">
        <v>17.207578460160001</v>
      </c>
      <c r="L44" s="40">
        <v>412.36314875300917</v>
      </c>
    </row>
    <row r="45" spans="1:12" x14ac:dyDescent="0.25">
      <c r="A45" s="31" t="s">
        <v>164</v>
      </c>
      <c r="B45" s="40">
        <v>26.391926709677417</v>
      </c>
      <c r="C45" s="40">
        <v>26.097279999999998</v>
      </c>
      <c r="D45" s="40">
        <v>40.777000000000001</v>
      </c>
      <c r="E45" s="40">
        <v>163.83201544827585</v>
      </c>
      <c r="F45" s="40">
        <v>0.52651636363636356</v>
      </c>
      <c r="G45" s="40">
        <v>2.3234497461301586</v>
      </c>
      <c r="H45" s="40">
        <v>55.775038520801225</v>
      </c>
      <c r="I45" s="40">
        <v>53.255636582400001</v>
      </c>
      <c r="J45" s="40">
        <v>6.4401702911999994</v>
      </c>
      <c r="K45" s="40">
        <v>15.643253145600001</v>
      </c>
      <c r="L45" s="40">
        <v>391.06228680772097</v>
      </c>
    </row>
    <row r="46" spans="1:12" x14ac:dyDescent="0.25">
      <c r="A46" s="31" t="s">
        <v>165</v>
      </c>
      <c r="B46" s="40">
        <v>28.791192774193547</v>
      </c>
      <c r="C46" s="40">
        <v>28.469760000000001</v>
      </c>
      <c r="D46" s="40">
        <v>44.484000000000002</v>
      </c>
      <c r="E46" s="40">
        <v>150.17934749425288</v>
      </c>
      <c r="F46" s="40">
        <v>0.48263999999999996</v>
      </c>
      <c r="G46" s="40">
        <v>2.1298289339526453</v>
      </c>
      <c r="H46" s="40">
        <v>51.127118644067792</v>
      </c>
      <c r="I46" s="40">
        <v>48.817666867199996</v>
      </c>
      <c r="J46" s="40">
        <v>5.9034894335999999</v>
      </c>
      <c r="K46" s="40">
        <v>14.339648716800001</v>
      </c>
      <c r="L46" s="40">
        <v>374.72469286406687</v>
      </c>
    </row>
    <row r="47" spans="1:12" x14ac:dyDescent="0.25">
      <c r="A47" s="31" t="s">
        <v>166</v>
      </c>
      <c r="B47" s="40">
        <v>31.190458838709674</v>
      </c>
      <c r="C47" s="40">
        <v>30.84224</v>
      </c>
      <c r="D47" s="40">
        <v>48.191000000000003</v>
      </c>
      <c r="E47" s="40">
        <v>138.62708999469496</v>
      </c>
      <c r="F47" s="40">
        <v>0.44551384615384609</v>
      </c>
      <c r="G47" s="40">
        <v>1.9659959390332111</v>
      </c>
      <c r="H47" s="40">
        <v>47.194263363754885</v>
      </c>
      <c r="I47" s="40">
        <v>45.062461723569228</v>
      </c>
      <c r="J47" s="40">
        <v>5.4493748617846149</v>
      </c>
      <c r="K47" s="40">
        <v>13.236598815507694</v>
      </c>
      <c r="L47" s="40">
        <v>362.20499738320814</v>
      </c>
    </row>
    <row r="48" spans="1:12" x14ac:dyDescent="0.25">
      <c r="A48" s="31" t="s">
        <v>167</v>
      </c>
      <c r="B48" s="40">
        <v>33.5897249032258</v>
      </c>
      <c r="C48" s="40">
        <v>33.21472</v>
      </c>
      <c r="D48" s="40">
        <v>51.898000000000003</v>
      </c>
      <c r="E48" s="40">
        <v>128.72515499507389</v>
      </c>
      <c r="F48" s="40">
        <v>0.41369142857142854</v>
      </c>
      <c r="G48" s="40">
        <v>1.8255676576736961</v>
      </c>
      <c r="H48" s="40">
        <v>43.823244552058107</v>
      </c>
      <c r="I48" s="40">
        <v>41.843714457600001</v>
      </c>
      <c r="J48" s="40">
        <v>5.060133800228571</v>
      </c>
      <c r="K48" s="40">
        <v>12.291127471542859</v>
      </c>
      <c r="L48" s="40">
        <v>352.68507926597437</v>
      </c>
    </row>
    <row r="49" spans="1:12" x14ac:dyDescent="0.25">
      <c r="A49" s="31" t="s">
        <v>168</v>
      </c>
      <c r="B49" s="40">
        <v>35.988990967741934</v>
      </c>
      <c r="C49" s="40">
        <v>35.587199999999996</v>
      </c>
      <c r="D49" s="40">
        <v>55.605000000000004</v>
      </c>
      <c r="E49" s="40">
        <v>120.14347799540229</v>
      </c>
      <c r="F49" s="40">
        <v>0.38611199999999996</v>
      </c>
      <c r="G49" s="40">
        <v>1.7038631471621164</v>
      </c>
      <c r="H49" s="40">
        <v>40.901694915254232</v>
      </c>
      <c r="I49" s="40">
        <v>39.054133493759998</v>
      </c>
      <c r="J49" s="40">
        <v>4.7227915468799999</v>
      </c>
      <c r="K49" s="40">
        <v>11.471718973440002</v>
      </c>
      <c r="L49" s="40">
        <v>345.56498303964054</v>
      </c>
    </row>
    <row r="50" spans="1:12" x14ac:dyDescent="0.25">
      <c r="A50" s="31" t="s">
        <v>169</v>
      </c>
      <c r="B50" s="40">
        <v>38.388257032258061</v>
      </c>
      <c r="C50" s="40">
        <v>37.959679999999999</v>
      </c>
      <c r="D50" s="40">
        <v>59.312000000000005</v>
      </c>
      <c r="E50" s="40">
        <v>112.63451062068965</v>
      </c>
      <c r="F50" s="40">
        <v>0.36197999999999997</v>
      </c>
      <c r="G50" s="40">
        <v>1.5973717004644841</v>
      </c>
      <c r="H50" s="40">
        <v>38.345338983050844</v>
      </c>
      <c r="I50" s="40">
        <v>36.613250150399999</v>
      </c>
      <c r="J50" s="40">
        <v>4.4276170751999997</v>
      </c>
      <c r="K50" s="40">
        <v>10.754736537600001</v>
      </c>
      <c r="L50" s="40">
        <v>340.39474209966306</v>
      </c>
    </row>
    <row r="51" spans="1:12" x14ac:dyDescent="0.25">
      <c r="A51" s="31" t="s">
        <v>170</v>
      </c>
      <c r="B51" s="40">
        <v>40.787523096774187</v>
      </c>
      <c r="C51" s="40">
        <v>40.332160000000002</v>
      </c>
      <c r="D51" s="40">
        <v>63.019000000000005</v>
      </c>
      <c r="E51" s="40">
        <v>106.00895117241379</v>
      </c>
      <c r="F51" s="40">
        <v>0.3406870588235294</v>
      </c>
      <c r="G51" s="40">
        <v>1.5034086592606908</v>
      </c>
      <c r="H51" s="40">
        <v>36.089730807577268</v>
      </c>
      <c r="I51" s="40">
        <v>34.459529553317644</v>
      </c>
      <c r="J51" s="40">
        <v>4.1671690119529412</v>
      </c>
      <c r="K51" s="40">
        <v>10.122104976564707</v>
      </c>
      <c r="L51" s="40">
        <v>336.83026433668471</v>
      </c>
    </row>
    <row r="52" spans="1:12" x14ac:dyDescent="0.25">
      <c r="A52" s="31" t="s">
        <v>171</v>
      </c>
      <c r="B52" s="40">
        <v>43.186789161290321</v>
      </c>
      <c r="C52" s="40">
        <v>42.704639999999998</v>
      </c>
      <c r="D52" s="40">
        <v>66.725999999999999</v>
      </c>
      <c r="E52" s="40">
        <v>100.11956499616858</v>
      </c>
      <c r="F52" s="40">
        <v>0.32175999999999999</v>
      </c>
      <c r="G52" s="40">
        <v>1.4198859559684303</v>
      </c>
      <c r="H52" s="40">
        <v>34.084745762711862</v>
      </c>
      <c r="I52" s="40">
        <v>32.545111244799998</v>
      </c>
      <c r="J52" s="40">
        <v>3.9356596223999998</v>
      </c>
      <c r="K52" s="40">
        <v>9.5597658112000019</v>
      </c>
      <c r="L52" s="40">
        <v>334.60392255453922</v>
      </c>
    </row>
    <row r="53" spans="1:12" x14ac:dyDescent="0.25">
      <c r="A53" s="31" t="s">
        <v>172</v>
      </c>
      <c r="B53" s="40">
        <v>45.586055225806447</v>
      </c>
      <c r="C53" s="40">
        <v>45.077120000000001</v>
      </c>
      <c r="D53" s="40">
        <v>70.433000000000007</v>
      </c>
      <c r="E53" s="40">
        <v>94.850114206896549</v>
      </c>
      <c r="F53" s="40">
        <v>0.30482526315789471</v>
      </c>
      <c r="G53" s="40">
        <v>1.3451551161806181</v>
      </c>
      <c r="H53" s="40">
        <v>32.290811775200709</v>
      </c>
      <c r="I53" s="40">
        <v>30.832210652968421</v>
      </c>
      <c r="J53" s="40">
        <v>3.7285196422736839</v>
      </c>
      <c r="K53" s="40">
        <v>9.0566202421894744</v>
      </c>
      <c r="L53" s="40">
        <v>333.50443212467377</v>
      </c>
    </row>
    <row r="54" spans="1:12" x14ac:dyDescent="0.25">
      <c r="A54" s="31" t="s">
        <v>348</v>
      </c>
      <c r="B54" s="40">
        <v>47.985321290322574</v>
      </c>
      <c r="C54" s="40">
        <v>47.449599999999997</v>
      </c>
      <c r="D54" s="40">
        <v>74.14</v>
      </c>
      <c r="E54" s="40">
        <v>90.10760849655172</v>
      </c>
      <c r="F54" s="40">
        <v>0.28958399999999995</v>
      </c>
      <c r="G54" s="40">
        <v>1.2778973603715873</v>
      </c>
      <c r="H54" s="40">
        <v>30.676271186440676</v>
      </c>
      <c r="I54" s="40">
        <v>29.290600120320001</v>
      </c>
      <c r="J54" s="40">
        <v>3.5420936601599999</v>
      </c>
      <c r="K54" s="40">
        <v>8.6037892300800003</v>
      </c>
      <c r="L54" s="40">
        <v>333.3627653442465</v>
      </c>
    </row>
    <row r="55" spans="1:12" x14ac:dyDescent="0.25">
      <c r="A55" s="31" t="s">
        <v>349</v>
      </c>
      <c r="B55" s="40">
        <v>50.384587354838708</v>
      </c>
      <c r="C55" s="40">
        <v>49.82208</v>
      </c>
      <c r="D55" s="40">
        <v>77.847000000000008</v>
      </c>
      <c r="E55" s="40">
        <v>85.816769996715919</v>
      </c>
      <c r="F55" s="40">
        <v>0.27579428571428571</v>
      </c>
      <c r="G55" s="40">
        <v>1.2170451051157973</v>
      </c>
      <c r="H55" s="40">
        <v>29.215496368038739</v>
      </c>
      <c r="I55" s="40">
        <v>27.895809638399999</v>
      </c>
      <c r="J55" s="40">
        <v>3.373422533485714</v>
      </c>
      <c r="K55" s="40">
        <v>8.1940849810285723</v>
      </c>
      <c r="L55" s="40">
        <v>334.0420902633378</v>
      </c>
    </row>
    <row r="56" spans="1:12" x14ac:dyDescent="0.25">
      <c r="A56" s="31" t="s">
        <v>350</v>
      </c>
      <c r="B56" s="40">
        <v>52.783853419354834</v>
      </c>
      <c r="C56" s="40">
        <v>52.194559999999996</v>
      </c>
      <c r="D56" s="40">
        <v>81.554000000000002</v>
      </c>
      <c r="E56" s="40">
        <v>81.916007724137927</v>
      </c>
      <c r="F56" s="40">
        <v>0.26325818181818178</v>
      </c>
      <c r="G56" s="40">
        <v>1.1617248730650793</v>
      </c>
      <c r="H56" s="40">
        <v>27.887519260400612</v>
      </c>
      <c r="I56" s="40">
        <v>26.627818291200001</v>
      </c>
      <c r="J56" s="40">
        <v>3.2200851455999997</v>
      </c>
      <c r="K56" s="40">
        <v>7.8216265728000005</v>
      </c>
      <c r="L56" s="40">
        <v>335.43045346837664</v>
      </c>
    </row>
    <row r="57" spans="1:12" x14ac:dyDescent="0.25">
      <c r="A57" s="31" t="s">
        <v>351</v>
      </c>
      <c r="B57" s="40">
        <v>55.183119483870961</v>
      </c>
      <c r="C57" s="40">
        <v>54.567039999999999</v>
      </c>
      <c r="D57" s="40">
        <v>85.26100000000001</v>
      </c>
      <c r="E57" s="40">
        <v>78.354442170914538</v>
      </c>
      <c r="F57" s="40">
        <v>0.25181217391304345</v>
      </c>
      <c r="G57" s="40">
        <v>1.1112150959752933</v>
      </c>
      <c r="H57" s="40">
        <v>26.67501842299189</v>
      </c>
      <c r="I57" s="40">
        <v>25.470087061147826</v>
      </c>
      <c r="J57" s="40">
        <v>3.0800814436173911</v>
      </c>
      <c r="K57" s="40">
        <v>7.4815558522434795</v>
      </c>
      <c r="L57" s="40">
        <v>337.43537170467448</v>
      </c>
    </row>
    <row r="58" spans="1:12" x14ac:dyDescent="0.25">
      <c r="A58" s="31" t="s">
        <v>352</v>
      </c>
      <c r="B58" s="40">
        <v>57.582385548387094</v>
      </c>
      <c r="C58" s="40">
        <v>56.939520000000002</v>
      </c>
      <c r="D58" s="40">
        <v>88.968000000000004</v>
      </c>
      <c r="E58" s="40">
        <v>75.08967374712644</v>
      </c>
      <c r="F58" s="40">
        <v>0.24131999999999998</v>
      </c>
      <c r="G58" s="40">
        <v>1.0649144669763226</v>
      </c>
      <c r="H58" s="40">
        <v>25.563559322033896</v>
      </c>
      <c r="I58" s="40">
        <v>24.408833433599998</v>
      </c>
      <c r="J58" s="40">
        <v>2.9517447167999999</v>
      </c>
      <c r="K58" s="40">
        <v>7.1698243584000005</v>
      </c>
      <c r="L58" s="40">
        <v>339.97977559332378</v>
      </c>
    </row>
    <row r="59" spans="1:12" x14ac:dyDescent="0.25">
      <c r="A59" s="31" t="s">
        <v>353</v>
      </c>
      <c r="B59" s="40">
        <v>59.981651612903221</v>
      </c>
      <c r="C59" s="40">
        <v>59.311999999999998</v>
      </c>
      <c r="D59" s="40">
        <v>92.675000000000011</v>
      </c>
      <c r="E59" s="40">
        <v>72.086086797241379</v>
      </c>
      <c r="F59" s="40">
        <v>0.23166719999999999</v>
      </c>
      <c r="G59" s="40">
        <v>1.0223178882972699</v>
      </c>
      <c r="H59" s="40">
        <v>24.541016949152539</v>
      </c>
      <c r="I59" s="40">
        <v>23.432480096256</v>
      </c>
      <c r="J59" s="40">
        <v>2.8336749281279996</v>
      </c>
      <c r="K59" s="40">
        <v>6.8830313840640009</v>
      </c>
      <c r="L59" s="40">
        <v>342.99892685604237</v>
      </c>
    </row>
    <row r="60" spans="1:12" x14ac:dyDescent="0.25">
      <c r="A60" s="31" t="s">
        <v>393</v>
      </c>
      <c r="B60" s="40">
        <v>62.380917677419347</v>
      </c>
      <c r="C60" s="40">
        <v>61.684480000000001</v>
      </c>
      <c r="D60" s="40">
        <v>96.382000000000005</v>
      </c>
      <c r="E60" s="40">
        <v>69.313544997347478</v>
      </c>
      <c r="F60" s="40">
        <v>0.22275692307692305</v>
      </c>
      <c r="G60" s="40">
        <v>0.98299796951660556</v>
      </c>
      <c r="H60" s="40">
        <v>23.597131681877443</v>
      </c>
      <c r="I60" s="40">
        <v>22.531230861784614</v>
      </c>
      <c r="J60" s="40">
        <v>2.7246874308923075</v>
      </c>
      <c r="K60" s="40">
        <v>6.6182994077538471</v>
      </c>
      <c r="L60" s="40">
        <v>346.43804694966855</v>
      </c>
    </row>
    <row r="61" spans="1:12" x14ac:dyDescent="0.25">
      <c r="A61" s="31" t="s">
        <v>394</v>
      </c>
      <c r="B61" s="40">
        <v>64.780183741935474</v>
      </c>
      <c r="C61" s="40">
        <v>64.056960000000004</v>
      </c>
      <c r="D61" s="40">
        <v>100.08900000000001</v>
      </c>
      <c r="E61" s="40">
        <v>66.74637666411239</v>
      </c>
      <c r="F61" s="40">
        <v>0.21450666666666665</v>
      </c>
      <c r="G61" s="40">
        <v>0.94659063731228688</v>
      </c>
      <c r="H61" s="40">
        <v>22.723163841807906</v>
      </c>
      <c r="I61" s="40">
        <v>21.696740829866666</v>
      </c>
      <c r="J61" s="40">
        <v>2.6237730816</v>
      </c>
      <c r="K61" s="40">
        <v>6.373177207466667</v>
      </c>
      <c r="L61" s="40">
        <v>350.25047267076809</v>
      </c>
    </row>
    <row r="62" spans="1:12" x14ac:dyDescent="0.25">
      <c r="A62" s="31" t="s">
        <v>411</v>
      </c>
      <c r="B62" s="40">
        <v>67.179449806451601</v>
      </c>
      <c r="C62" s="40">
        <v>66.42944</v>
      </c>
      <c r="D62" s="40">
        <v>103.79600000000001</v>
      </c>
      <c r="E62" s="40">
        <v>64.362577497536947</v>
      </c>
      <c r="F62" s="40">
        <v>0.20684571428571427</v>
      </c>
      <c r="G62" s="40">
        <v>0.91278382883684805</v>
      </c>
      <c r="H62" s="40">
        <v>21.911622276029053</v>
      </c>
      <c r="I62" s="40">
        <v>20.9218572288</v>
      </c>
      <c r="J62" s="40">
        <v>2.5300669001142855</v>
      </c>
      <c r="K62" s="40">
        <v>6.1455637357714297</v>
      </c>
      <c r="L62" s="40">
        <v>354.39620698782579</v>
      </c>
    </row>
    <row r="63" spans="1:12" x14ac:dyDescent="0.25">
      <c r="A63" s="31" t="s">
        <v>412</v>
      </c>
      <c r="B63" s="40">
        <v>69.578715870967741</v>
      </c>
      <c r="C63" s="40">
        <v>68.801919999999996</v>
      </c>
      <c r="D63" s="40">
        <v>107.50300000000001</v>
      </c>
      <c r="E63" s="40">
        <v>62.143178273483947</v>
      </c>
      <c r="F63" s="40">
        <v>0.19971310344827584</v>
      </c>
      <c r="G63" s="40">
        <v>0.88130852439419816</v>
      </c>
      <c r="H63" s="40">
        <v>21.156049094097018</v>
      </c>
      <c r="I63" s="40">
        <v>20.200413876082759</v>
      </c>
      <c r="J63" s="40">
        <v>2.442823213903448</v>
      </c>
      <c r="K63" s="40">
        <v>5.9336477448827596</v>
      </c>
      <c r="L63" s="40">
        <v>358.84076970126011</v>
      </c>
    </row>
    <row r="64" spans="1:12" x14ac:dyDescent="0.25">
      <c r="A64" s="31" t="s">
        <v>413</v>
      </c>
      <c r="B64" s="40">
        <v>71.977981935483868</v>
      </c>
      <c r="C64" s="40">
        <v>71.174399999999991</v>
      </c>
      <c r="D64" s="40">
        <v>111.21000000000001</v>
      </c>
      <c r="E64" s="40">
        <v>60.071738997701146</v>
      </c>
      <c r="F64" s="40">
        <v>0.19305599999999998</v>
      </c>
      <c r="G64" s="40">
        <v>0.8519315735810582</v>
      </c>
      <c r="H64" s="40">
        <v>20.450847457627116</v>
      </c>
      <c r="I64" s="40">
        <v>19.527066746879999</v>
      </c>
      <c r="J64" s="40">
        <v>2.36139577344</v>
      </c>
      <c r="K64" s="40">
        <v>5.7358594867200008</v>
      </c>
      <c r="L64" s="40">
        <v>363.55427797143318</v>
      </c>
    </row>
    <row r="65" spans="1:12" x14ac:dyDescent="0.25">
      <c r="A65" s="31" t="s">
        <v>414</v>
      </c>
      <c r="B65" s="40">
        <v>74.377247999999994</v>
      </c>
      <c r="C65" s="40">
        <v>73.546880000000002</v>
      </c>
      <c r="D65" s="40">
        <v>114.91700000000002</v>
      </c>
      <c r="E65" s="40">
        <v>58.13394096551724</v>
      </c>
      <c r="F65" s="40">
        <v>0.18682838709677418</v>
      </c>
      <c r="G65" s="40">
        <v>0.82444990991715306</v>
      </c>
      <c r="H65" s="40">
        <v>19.791142700929466</v>
      </c>
      <c r="I65" s="40">
        <v>18.897161367948385</v>
      </c>
      <c r="J65" s="40">
        <v>2.2852217162322579</v>
      </c>
      <c r="K65" s="40">
        <v>5.5508317613419358</v>
      </c>
      <c r="L65" s="40">
        <v>368.51070480898335</v>
      </c>
    </row>
    <row r="66" spans="1:12" x14ac:dyDescent="0.25">
      <c r="B66" s="44" t="s">
        <v>337</v>
      </c>
      <c r="C66" s="45"/>
      <c r="D66" s="45"/>
      <c r="E66" s="45"/>
      <c r="F66" s="45"/>
      <c r="G66" s="45"/>
      <c r="H66" s="45"/>
      <c r="I66" s="45"/>
      <c r="J66" s="45"/>
      <c r="K66" s="45"/>
      <c r="L66" s="45"/>
    </row>
    <row r="67" spans="1:12" x14ac:dyDescent="0.25">
      <c r="A67" s="31" t="s">
        <v>192</v>
      </c>
      <c r="B67" s="40">
        <v>2.3992660645161288</v>
      </c>
      <c r="C67" s="40">
        <v>1.8979839999999999</v>
      </c>
      <c r="D67" s="40">
        <v>2.9656000000000002</v>
      </c>
      <c r="E67" s="40">
        <v>1802.1521699310345</v>
      </c>
      <c r="F67" s="40">
        <v>5.7916799999999995</v>
      </c>
      <c r="G67" s="40">
        <v>25.557947207431745</v>
      </c>
      <c r="H67" s="40">
        <v>613.52542372881351</v>
      </c>
      <c r="I67" s="40">
        <v>585.81200240639998</v>
      </c>
      <c r="J67" s="40">
        <v>70.841873203199995</v>
      </c>
      <c r="K67" s="40">
        <v>172.07578460160002</v>
      </c>
      <c r="L67" s="40">
        <v>3283.0197311429961</v>
      </c>
    </row>
    <row r="68" spans="1:12" x14ac:dyDescent="0.25">
      <c r="A68" s="31" t="s">
        <v>193</v>
      </c>
      <c r="B68" s="40">
        <v>4.7985321290322576</v>
      </c>
      <c r="C68" s="40">
        <v>3.7959679999999998</v>
      </c>
      <c r="D68" s="40">
        <v>5.9312000000000005</v>
      </c>
      <c r="E68" s="40">
        <v>901.07608496551723</v>
      </c>
      <c r="F68" s="40">
        <v>2.8958399999999997</v>
      </c>
      <c r="G68" s="40">
        <v>12.778973603715873</v>
      </c>
      <c r="H68" s="40">
        <v>306.76271186440675</v>
      </c>
      <c r="I68" s="40">
        <v>292.90600120319999</v>
      </c>
      <c r="J68" s="40">
        <v>35.420936601599998</v>
      </c>
      <c r="K68" s="40">
        <v>86.03789230080001</v>
      </c>
      <c r="L68" s="40">
        <v>1652.404140668272</v>
      </c>
    </row>
    <row r="69" spans="1:12" x14ac:dyDescent="0.25">
      <c r="A69" s="31" t="s">
        <v>194</v>
      </c>
      <c r="B69" s="40">
        <v>7.1977981935483868</v>
      </c>
      <c r="C69" s="40">
        <v>5.6939519999999995</v>
      </c>
      <c r="D69" s="40">
        <v>8.8968000000000007</v>
      </c>
      <c r="E69" s="40">
        <v>600.71738997701152</v>
      </c>
      <c r="F69" s="40">
        <v>1.9305599999999998</v>
      </c>
      <c r="G69" s="40">
        <v>8.5193157358105811</v>
      </c>
      <c r="H69" s="40">
        <v>204.50847457627117</v>
      </c>
      <c r="I69" s="40">
        <v>195.27066746879999</v>
      </c>
      <c r="J69" s="40">
        <v>23.6139577344</v>
      </c>
      <c r="K69" s="40">
        <v>57.358594867200004</v>
      </c>
      <c r="L69" s="40">
        <v>1113.7075105530416</v>
      </c>
    </row>
    <row r="70" spans="1:12" x14ac:dyDescent="0.25">
      <c r="A70" s="31" t="s">
        <v>195</v>
      </c>
      <c r="B70" s="40">
        <v>9.5970642580645151</v>
      </c>
      <c r="C70" s="40">
        <v>7.5919359999999996</v>
      </c>
      <c r="D70" s="40">
        <v>11.862400000000001</v>
      </c>
      <c r="E70" s="40">
        <v>450.53804248275861</v>
      </c>
      <c r="F70" s="40">
        <v>1.4479199999999999</v>
      </c>
      <c r="G70" s="40">
        <v>6.3894868018579363</v>
      </c>
      <c r="H70" s="40">
        <v>153.38135593220338</v>
      </c>
      <c r="I70" s="40">
        <v>146.4530006016</v>
      </c>
      <c r="J70" s="40">
        <v>17.710468300799999</v>
      </c>
      <c r="K70" s="40">
        <v>43.018946150400005</v>
      </c>
      <c r="L70" s="40">
        <v>847.99062052768443</v>
      </c>
    </row>
    <row r="71" spans="1:12" x14ac:dyDescent="0.25">
      <c r="A71" s="31" t="s">
        <v>196</v>
      </c>
      <c r="B71" s="40">
        <v>11.996330322580643</v>
      </c>
      <c r="C71" s="40">
        <v>9.4899199999999997</v>
      </c>
      <c r="D71" s="40">
        <v>14.828000000000001</v>
      </c>
      <c r="E71" s="40">
        <v>360.43043398620688</v>
      </c>
      <c r="F71" s="40">
        <v>1.1583359999999998</v>
      </c>
      <c r="G71" s="40">
        <v>5.1115894414863492</v>
      </c>
      <c r="H71" s="40">
        <v>122.7050847457627</v>
      </c>
      <c r="I71" s="40">
        <v>117.16240048128</v>
      </c>
      <c r="J71" s="40">
        <v>14.16837464064</v>
      </c>
      <c r="K71" s="40">
        <v>34.415156920320001</v>
      </c>
      <c r="L71" s="40">
        <v>691.46562653827652</v>
      </c>
    </row>
    <row r="72" spans="1:12" x14ac:dyDescent="0.25">
      <c r="A72" s="31" t="s">
        <v>197</v>
      </c>
      <c r="B72" s="40">
        <v>14.395596387096774</v>
      </c>
      <c r="C72" s="40">
        <v>11.387903999999999</v>
      </c>
      <c r="D72" s="40">
        <v>17.793600000000001</v>
      </c>
      <c r="E72" s="40">
        <v>300.35869498850576</v>
      </c>
      <c r="F72" s="40">
        <v>0.96527999999999992</v>
      </c>
      <c r="G72" s="40">
        <v>4.2596578679052906</v>
      </c>
      <c r="H72" s="40">
        <v>102.25423728813558</v>
      </c>
      <c r="I72" s="40">
        <v>97.635333734399993</v>
      </c>
      <c r="J72" s="40">
        <v>11.8069788672</v>
      </c>
      <c r="K72" s="40">
        <v>28.679297433600002</v>
      </c>
      <c r="L72" s="40">
        <v>589.53658056684344</v>
      </c>
    </row>
    <row r="73" spans="1:12" x14ac:dyDescent="0.25">
      <c r="A73" s="31" t="s">
        <v>198</v>
      </c>
      <c r="B73" s="40">
        <v>16.7948624516129</v>
      </c>
      <c r="C73" s="40">
        <v>13.285888</v>
      </c>
      <c r="D73" s="40">
        <v>20.7592</v>
      </c>
      <c r="E73" s="40">
        <v>257.45030999014779</v>
      </c>
      <c r="F73" s="40">
        <v>0.82738285714285709</v>
      </c>
      <c r="G73" s="40">
        <v>3.6511353153473922</v>
      </c>
      <c r="H73" s="40">
        <v>87.646489104116213</v>
      </c>
      <c r="I73" s="40">
        <v>83.687428915200002</v>
      </c>
      <c r="J73" s="40">
        <v>10.120267600457142</v>
      </c>
      <c r="K73" s="40">
        <v>24.582254943085719</v>
      </c>
      <c r="L73" s="40">
        <v>518.80521917710996</v>
      </c>
    </row>
    <row r="74" spans="1:12" x14ac:dyDescent="0.25">
      <c r="A74" s="31" t="s">
        <v>199</v>
      </c>
      <c r="B74" s="40">
        <v>19.19412851612903</v>
      </c>
      <c r="C74" s="40">
        <v>15.183871999999999</v>
      </c>
      <c r="D74" s="40">
        <v>23.724800000000002</v>
      </c>
      <c r="E74" s="40">
        <v>225.26902124137931</v>
      </c>
      <c r="F74" s="40">
        <v>0.72395999999999994</v>
      </c>
      <c r="G74" s="40">
        <v>3.1947434009289681</v>
      </c>
      <c r="H74" s="40">
        <v>76.690677966101688</v>
      </c>
      <c r="I74" s="40">
        <v>73.226500300799998</v>
      </c>
      <c r="J74" s="40">
        <v>8.8552341503999994</v>
      </c>
      <c r="K74" s="40">
        <v>21.509473075200003</v>
      </c>
      <c r="L74" s="40">
        <v>467.57241065093899</v>
      </c>
    </row>
    <row r="75" spans="1:12" x14ac:dyDescent="0.25">
      <c r="A75" s="31" t="s">
        <v>200</v>
      </c>
      <c r="B75" s="40">
        <v>21.59339458064516</v>
      </c>
      <c r="C75" s="40">
        <v>17.081855999999998</v>
      </c>
      <c r="D75" s="40">
        <v>26.690400000000004</v>
      </c>
      <c r="E75" s="40">
        <v>200.23912999233715</v>
      </c>
      <c r="F75" s="40">
        <v>0.64351999999999998</v>
      </c>
      <c r="G75" s="40">
        <v>2.8397719119368605</v>
      </c>
      <c r="H75" s="40">
        <v>68.169491525423723</v>
      </c>
      <c r="I75" s="40">
        <v>65.090222489599995</v>
      </c>
      <c r="J75" s="40">
        <v>7.8713192447999996</v>
      </c>
      <c r="K75" s="40">
        <v>19.119531622400004</v>
      </c>
      <c r="L75" s="40">
        <v>429.33863736714295</v>
      </c>
    </row>
    <row r="76" spans="1:12" x14ac:dyDescent="0.25">
      <c r="A76" s="31" t="s">
        <v>182</v>
      </c>
      <c r="B76" s="40">
        <v>23.992660645161287</v>
      </c>
      <c r="C76" s="40">
        <v>18.979839999999999</v>
      </c>
      <c r="D76" s="40">
        <v>29.656000000000002</v>
      </c>
      <c r="E76" s="40">
        <v>180.21521699310344</v>
      </c>
      <c r="F76" s="40">
        <v>0.57916799999999991</v>
      </c>
      <c r="G76" s="40">
        <v>2.5557947207431746</v>
      </c>
      <c r="H76" s="40">
        <v>61.352542372881352</v>
      </c>
      <c r="I76" s="40">
        <v>58.581200240640001</v>
      </c>
      <c r="J76" s="40">
        <v>7.0841873203199999</v>
      </c>
      <c r="K76" s="40">
        <v>17.207578460160001</v>
      </c>
      <c r="L76" s="40">
        <v>400.20418875300925</v>
      </c>
    </row>
    <row r="77" spans="1:12" x14ac:dyDescent="0.25">
      <c r="A77" s="31" t="s">
        <v>183</v>
      </c>
      <c r="B77" s="40">
        <v>26.391926709677417</v>
      </c>
      <c r="C77" s="40">
        <v>20.877824</v>
      </c>
      <c r="D77" s="40">
        <v>32.621600000000001</v>
      </c>
      <c r="E77" s="40">
        <v>163.83201544827585</v>
      </c>
      <c r="F77" s="40">
        <v>0.52651636363636356</v>
      </c>
      <c r="G77" s="40">
        <v>2.3234497461301586</v>
      </c>
      <c r="H77" s="40">
        <v>55.775038520801225</v>
      </c>
      <c r="I77" s="40">
        <v>53.255636582400001</v>
      </c>
      <c r="J77" s="40">
        <v>6.4401702911999994</v>
      </c>
      <c r="K77" s="40">
        <v>15.643253145600001</v>
      </c>
      <c r="L77" s="40">
        <v>377.68743080772106</v>
      </c>
    </row>
    <row r="78" spans="1:12" x14ac:dyDescent="0.25">
      <c r="A78" s="31" t="s">
        <v>184</v>
      </c>
      <c r="B78" s="40">
        <v>28.791192774193547</v>
      </c>
      <c r="C78" s="40">
        <v>22.775807999999998</v>
      </c>
      <c r="D78" s="40">
        <v>35.587200000000003</v>
      </c>
      <c r="E78" s="40">
        <v>150.17934749425288</v>
      </c>
      <c r="F78" s="40">
        <v>0.48263999999999996</v>
      </c>
      <c r="G78" s="40">
        <v>2.1298289339526453</v>
      </c>
      <c r="H78" s="40">
        <v>51.127118644067792</v>
      </c>
      <c r="I78" s="40">
        <v>48.817666867199996</v>
      </c>
      <c r="J78" s="40">
        <v>5.9034894335999999</v>
      </c>
      <c r="K78" s="40">
        <v>14.339648716800001</v>
      </c>
      <c r="L78" s="40">
        <v>360.13394086406686</v>
      </c>
    </row>
    <row r="79" spans="1:12" x14ac:dyDescent="0.25">
      <c r="A79" s="31" t="s">
        <v>185</v>
      </c>
      <c r="B79" s="40">
        <v>31.190458838709674</v>
      </c>
      <c r="C79" s="40">
        <v>24.673791999999999</v>
      </c>
      <c r="D79" s="40">
        <v>38.552800000000005</v>
      </c>
      <c r="E79" s="40">
        <v>138.62708999469496</v>
      </c>
      <c r="F79" s="40">
        <v>0.44551384615384609</v>
      </c>
      <c r="G79" s="40">
        <v>1.9659959390332111</v>
      </c>
      <c r="H79" s="40">
        <v>47.194263363754885</v>
      </c>
      <c r="I79" s="40">
        <v>45.062461723569228</v>
      </c>
      <c r="J79" s="40">
        <v>5.4493748617846149</v>
      </c>
      <c r="K79" s="40">
        <v>13.236598815507694</v>
      </c>
      <c r="L79" s="40">
        <v>346.39834938320814</v>
      </c>
    </row>
    <row r="80" spans="1:12" x14ac:dyDescent="0.25">
      <c r="A80" s="31" t="s">
        <v>186</v>
      </c>
      <c r="B80" s="40">
        <v>33.5897249032258</v>
      </c>
      <c r="C80" s="40">
        <v>26.571776</v>
      </c>
      <c r="D80" s="40">
        <v>41.5184</v>
      </c>
      <c r="E80" s="40">
        <v>128.72515499507389</v>
      </c>
      <c r="F80" s="40">
        <v>0.41369142857142854</v>
      </c>
      <c r="G80" s="40">
        <v>1.8255676576736961</v>
      </c>
      <c r="H80" s="40">
        <v>43.823244552058107</v>
      </c>
      <c r="I80" s="40">
        <v>41.843714457600001</v>
      </c>
      <c r="J80" s="40">
        <v>5.060133800228571</v>
      </c>
      <c r="K80" s="40">
        <v>12.291127471542859</v>
      </c>
      <c r="L80" s="40">
        <v>335.66253526597438</v>
      </c>
    </row>
    <row r="81" spans="1:12" x14ac:dyDescent="0.25">
      <c r="A81" s="31" t="s">
        <v>187</v>
      </c>
      <c r="B81" s="40">
        <v>35.988990967741934</v>
      </c>
      <c r="C81" s="40">
        <v>28.469759999999997</v>
      </c>
      <c r="D81" s="40">
        <v>44.484000000000002</v>
      </c>
      <c r="E81" s="40">
        <v>120.14347799540229</v>
      </c>
      <c r="F81" s="40">
        <v>0.38611199999999996</v>
      </c>
      <c r="G81" s="40">
        <v>1.7038631471621164</v>
      </c>
      <c r="H81" s="40">
        <v>40.901694915254232</v>
      </c>
      <c r="I81" s="40">
        <v>39.054133493759998</v>
      </c>
      <c r="J81" s="40">
        <v>4.7227915468799999</v>
      </c>
      <c r="K81" s="40">
        <v>11.471718973440002</v>
      </c>
      <c r="L81" s="40">
        <v>327.32654303964051</v>
      </c>
    </row>
    <row r="82" spans="1:12" x14ac:dyDescent="0.25">
      <c r="A82" s="31" t="s">
        <v>188</v>
      </c>
      <c r="B82" s="40">
        <v>38.388257032258061</v>
      </c>
      <c r="C82" s="40">
        <v>30.367743999999998</v>
      </c>
      <c r="D82" s="40">
        <v>47.449600000000004</v>
      </c>
      <c r="E82" s="40">
        <v>112.63451062068965</v>
      </c>
      <c r="F82" s="40">
        <v>0.36197999999999997</v>
      </c>
      <c r="G82" s="40">
        <v>1.5973717004644841</v>
      </c>
      <c r="H82" s="40">
        <v>38.345338983050844</v>
      </c>
      <c r="I82" s="40">
        <v>36.613250150399999</v>
      </c>
      <c r="J82" s="40">
        <v>4.4276170751999997</v>
      </c>
      <c r="K82" s="40">
        <v>10.754736537600001</v>
      </c>
      <c r="L82" s="40">
        <v>320.94040609966305</v>
      </c>
    </row>
    <row r="83" spans="1:12" x14ac:dyDescent="0.25">
      <c r="A83" s="31" t="s">
        <v>189</v>
      </c>
      <c r="B83" s="40">
        <v>40.787523096774187</v>
      </c>
      <c r="C83" s="40">
        <v>32.265727999999996</v>
      </c>
      <c r="D83" s="40">
        <v>50.415200000000006</v>
      </c>
      <c r="E83" s="40">
        <v>106.00895117241379</v>
      </c>
      <c r="F83" s="40">
        <v>0.3406870588235294</v>
      </c>
      <c r="G83" s="40">
        <v>1.5034086592606908</v>
      </c>
      <c r="H83" s="40">
        <v>36.089730807577268</v>
      </c>
      <c r="I83" s="40">
        <v>34.459529553317644</v>
      </c>
      <c r="J83" s="40">
        <v>4.1671690119529412</v>
      </c>
      <c r="K83" s="40">
        <v>10.122104976564707</v>
      </c>
      <c r="L83" s="40">
        <v>316.16003233668465</v>
      </c>
    </row>
    <row r="84" spans="1:12" x14ac:dyDescent="0.25">
      <c r="A84" s="31" t="s">
        <v>190</v>
      </c>
      <c r="B84" s="40">
        <v>43.186789161290321</v>
      </c>
      <c r="C84" s="40">
        <v>34.163711999999997</v>
      </c>
      <c r="D84" s="40">
        <v>53.380800000000008</v>
      </c>
      <c r="E84" s="40">
        <v>100.11956499616858</v>
      </c>
      <c r="F84" s="40">
        <v>0.32175999999999999</v>
      </c>
      <c r="G84" s="40">
        <v>1.4198859559684303</v>
      </c>
      <c r="H84" s="40">
        <v>34.084745762711862</v>
      </c>
      <c r="I84" s="40">
        <v>32.545111244799998</v>
      </c>
      <c r="J84" s="40">
        <v>3.9356596223999998</v>
      </c>
      <c r="K84" s="40">
        <v>9.5597658112000019</v>
      </c>
      <c r="L84" s="40">
        <v>312.71779455453924</v>
      </c>
    </row>
    <row r="85" spans="1:12" x14ac:dyDescent="0.25">
      <c r="A85" s="31" t="s">
        <v>191</v>
      </c>
      <c r="B85" s="40">
        <v>45.586055225806447</v>
      </c>
      <c r="C85" s="40">
        <v>36.061695999999998</v>
      </c>
      <c r="D85" s="40">
        <v>56.346400000000003</v>
      </c>
      <c r="E85" s="40">
        <v>94.850114206896549</v>
      </c>
      <c r="F85" s="40">
        <v>0.30482526315789471</v>
      </c>
      <c r="G85" s="40">
        <v>1.3451551161806181</v>
      </c>
      <c r="H85" s="40">
        <v>32.290811775200709</v>
      </c>
      <c r="I85" s="40">
        <v>30.832210652968421</v>
      </c>
      <c r="J85" s="40">
        <v>3.7285196422736839</v>
      </c>
      <c r="K85" s="40">
        <v>9.0566202421894744</v>
      </c>
      <c r="L85" s="40">
        <v>310.40240812467374</v>
      </c>
    </row>
    <row r="86" spans="1:12" x14ac:dyDescent="0.25">
      <c r="A86" s="31" t="s">
        <v>354</v>
      </c>
      <c r="B86" s="40">
        <v>47.985321290322574</v>
      </c>
      <c r="C86" s="40">
        <v>37.959679999999999</v>
      </c>
      <c r="D86" s="40">
        <v>59.312000000000005</v>
      </c>
      <c r="E86" s="40">
        <v>90.10760849655172</v>
      </c>
      <c r="F86" s="40">
        <v>0.28958399999999995</v>
      </c>
      <c r="G86" s="40">
        <v>1.2778973603715873</v>
      </c>
      <c r="H86" s="40">
        <v>30.676271186440676</v>
      </c>
      <c r="I86" s="40">
        <v>29.290600120320001</v>
      </c>
      <c r="J86" s="40">
        <v>3.5420936601599999</v>
      </c>
      <c r="K86" s="40">
        <v>8.6037892300800003</v>
      </c>
      <c r="L86" s="40">
        <v>309.04484534424654</v>
      </c>
    </row>
    <row r="87" spans="1:12" x14ac:dyDescent="0.25">
      <c r="A87" s="31" t="s">
        <v>355</v>
      </c>
      <c r="B87" s="40">
        <v>50.384587354838708</v>
      </c>
      <c r="C87" s="40">
        <v>39.857664</v>
      </c>
      <c r="D87" s="40">
        <v>62.277600000000007</v>
      </c>
      <c r="E87" s="40">
        <v>85.816769996715919</v>
      </c>
      <c r="F87" s="40">
        <v>0.27579428571428571</v>
      </c>
      <c r="G87" s="40">
        <v>1.2170451051157973</v>
      </c>
      <c r="H87" s="40">
        <v>29.215496368038739</v>
      </c>
      <c r="I87" s="40">
        <v>27.895809638399999</v>
      </c>
      <c r="J87" s="40">
        <v>3.373422533485714</v>
      </c>
      <c r="K87" s="40">
        <v>8.1940849810285723</v>
      </c>
      <c r="L87" s="40">
        <v>308.5082742633378</v>
      </c>
    </row>
    <row r="88" spans="1:12" x14ac:dyDescent="0.25">
      <c r="A88" s="31" t="s">
        <v>356</v>
      </c>
      <c r="B88" s="40">
        <v>52.783853419354834</v>
      </c>
      <c r="C88" s="40">
        <v>41.755648000000001</v>
      </c>
      <c r="D88" s="40">
        <v>65.243200000000002</v>
      </c>
      <c r="E88" s="40">
        <v>81.916007724137927</v>
      </c>
      <c r="F88" s="40">
        <v>0.26325818181818178</v>
      </c>
      <c r="G88" s="40">
        <v>1.1617248730650793</v>
      </c>
      <c r="H88" s="40">
        <v>27.887519260400612</v>
      </c>
      <c r="I88" s="40">
        <v>26.627818291200001</v>
      </c>
      <c r="J88" s="40">
        <v>3.2200851455999997</v>
      </c>
      <c r="K88" s="40">
        <v>7.8216265728000005</v>
      </c>
      <c r="L88" s="40">
        <v>308.68074146837671</v>
      </c>
    </row>
    <row r="89" spans="1:12" x14ac:dyDescent="0.25">
      <c r="A89" s="31" t="s">
        <v>357</v>
      </c>
      <c r="B89" s="40">
        <v>55.183119483870961</v>
      </c>
      <c r="C89" s="40">
        <v>43.653631999999995</v>
      </c>
      <c r="D89" s="40">
        <v>68.208800000000011</v>
      </c>
      <c r="E89" s="40">
        <v>78.354442170914538</v>
      </c>
      <c r="F89" s="40">
        <v>0.25181217391304345</v>
      </c>
      <c r="G89" s="40">
        <v>1.1112150959752933</v>
      </c>
      <c r="H89" s="40">
        <v>26.67501842299189</v>
      </c>
      <c r="I89" s="40">
        <v>25.470087061147826</v>
      </c>
      <c r="J89" s="40">
        <v>3.0800814436173911</v>
      </c>
      <c r="K89" s="40">
        <v>7.4815558522434795</v>
      </c>
      <c r="L89" s="40">
        <v>309.46976370467445</v>
      </c>
    </row>
    <row r="90" spans="1:12" x14ac:dyDescent="0.25">
      <c r="A90" s="31" t="s">
        <v>358</v>
      </c>
      <c r="B90" s="40">
        <v>57.582385548387094</v>
      </c>
      <c r="C90" s="40">
        <v>45.551615999999996</v>
      </c>
      <c r="D90" s="40">
        <v>71.174400000000006</v>
      </c>
      <c r="E90" s="40">
        <v>75.08967374712644</v>
      </c>
      <c r="F90" s="40">
        <v>0.24131999999999998</v>
      </c>
      <c r="G90" s="40">
        <v>1.0649144669763226</v>
      </c>
      <c r="H90" s="40">
        <v>25.563559322033896</v>
      </c>
      <c r="I90" s="40">
        <v>24.408833433599998</v>
      </c>
      <c r="J90" s="40">
        <v>2.9517447167999999</v>
      </c>
      <c r="K90" s="40">
        <v>7.1698243584000005</v>
      </c>
      <c r="L90" s="40">
        <v>310.79827159332376</v>
      </c>
    </row>
    <row r="91" spans="1:12" x14ac:dyDescent="0.25">
      <c r="A91" s="31" t="s">
        <v>359</v>
      </c>
      <c r="B91" s="40">
        <v>59.981651612903221</v>
      </c>
      <c r="C91" s="40">
        <v>47.449599999999997</v>
      </c>
      <c r="D91" s="40">
        <v>74.14</v>
      </c>
      <c r="E91" s="40">
        <v>72.086086797241379</v>
      </c>
      <c r="F91" s="40">
        <v>0.23166719999999999</v>
      </c>
      <c r="G91" s="40">
        <v>1.0223178882972699</v>
      </c>
      <c r="H91" s="40">
        <v>24.541016949152539</v>
      </c>
      <c r="I91" s="40">
        <v>23.432480096256</v>
      </c>
      <c r="J91" s="40">
        <v>2.8336749281279996</v>
      </c>
      <c r="K91" s="40">
        <v>6.8830313840640009</v>
      </c>
      <c r="L91" s="40">
        <v>312.60152685604243</v>
      </c>
    </row>
    <row r="92" spans="1:12" x14ac:dyDescent="0.25">
      <c r="A92" s="31" t="s">
        <v>395</v>
      </c>
      <c r="B92" s="40">
        <v>62.380917677419347</v>
      </c>
      <c r="C92" s="40">
        <v>49.347583999999998</v>
      </c>
      <c r="D92" s="40">
        <v>77.10560000000001</v>
      </c>
      <c r="E92" s="40">
        <v>69.313544997347478</v>
      </c>
      <c r="F92" s="40">
        <v>0.22275692307692305</v>
      </c>
      <c r="G92" s="40">
        <v>0.98299796951660556</v>
      </c>
      <c r="H92" s="40">
        <v>23.597131681877443</v>
      </c>
      <c r="I92" s="40">
        <v>22.531230861784614</v>
      </c>
      <c r="J92" s="40">
        <v>2.7246874308923075</v>
      </c>
      <c r="K92" s="40">
        <v>6.6182994077538471</v>
      </c>
      <c r="L92" s="40">
        <v>314.82475094966856</v>
      </c>
    </row>
    <row r="93" spans="1:12" x14ac:dyDescent="0.25">
      <c r="A93" s="31" t="s">
        <v>396</v>
      </c>
      <c r="B93" s="40">
        <v>64.780183741935474</v>
      </c>
      <c r="C93" s="40">
        <v>51.245567999999999</v>
      </c>
      <c r="D93" s="40">
        <v>80.071200000000005</v>
      </c>
      <c r="E93" s="40">
        <v>66.74637666411239</v>
      </c>
      <c r="F93" s="40">
        <v>0.21450666666666665</v>
      </c>
      <c r="G93" s="40">
        <v>0.94659063731228688</v>
      </c>
      <c r="H93" s="40">
        <v>22.723163841807906</v>
      </c>
      <c r="I93" s="40">
        <v>21.696740829866666</v>
      </c>
      <c r="J93" s="40">
        <v>2.6237730816</v>
      </c>
      <c r="K93" s="40">
        <v>6.373177207466667</v>
      </c>
      <c r="L93" s="40">
        <v>317.42128067076806</v>
      </c>
    </row>
    <row r="94" spans="1:12" x14ac:dyDescent="0.25">
      <c r="A94" s="31" t="s">
        <v>415</v>
      </c>
      <c r="B94" s="40">
        <v>67.179449806451601</v>
      </c>
      <c r="C94" s="40">
        <v>53.143552</v>
      </c>
      <c r="D94" s="40">
        <v>83.036799999999999</v>
      </c>
      <c r="E94" s="40">
        <v>64.362577497536947</v>
      </c>
      <c r="F94" s="40">
        <v>0.20684571428571427</v>
      </c>
      <c r="G94" s="40">
        <v>0.91278382883684805</v>
      </c>
      <c r="H94" s="40">
        <v>21.911622276029053</v>
      </c>
      <c r="I94" s="40">
        <v>20.9218572288</v>
      </c>
      <c r="J94" s="40">
        <v>2.5300669001142855</v>
      </c>
      <c r="K94" s="40">
        <v>6.1455637357714297</v>
      </c>
      <c r="L94" s="40">
        <v>320.35111898782577</v>
      </c>
    </row>
    <row r="95" spans="1:12" x14ac:dyDescent="0.25">
      <c r="A95" s="31" t="s">
        <v>416</v>
      </c>
      <c r="B95" s="40">
        <v>69.578715870967741</v>
      </c>
      <c r="C95" s="40">
        <v>55.041535999999994</v>
      </c>
      <c r="D95" s="40">
        <v>86.002400000000009</v>
      </c>
      <c r="E95" s="40">
        <v>62.143178273483947</v>
      </c>
      <c r="F95" s="40">
        <v>0.19971310344827584</v>
      </c>
      <c r="G95" s="40">
        <v>0.88130852439419816</v>
      </c>
      <c r="H95" s="40">
        <v>21.156049094097018</v>
      </c>
      <c r="I95" s="40">
        <v>20.200413876082759</v>
      </c>
      <c r="J95" s="40">
        <v>2.442823213903448</v>
      </c>
      <c r="K95" s="40">
        <v>5.9336477448827596</v>
      </c>
      <c r="L95" s="40">
        <v>323.57978570126011</v>
      </c>
    </row>
    <row r="96" spans="1:12" x14ac:dyDescent="0.25">
      <c r="A96" s="31" t="s">
        <v>417</v>
      </c>
      <c r="B96" s="40">
        <v>71.977981935483868</v>
      </c>
      <c r="C96" s="40">
        <v>56.939519999999995</v>
      </c>
      <c r="D96" s="40">
        <v>88.968000000000004</v>
      </c>
      <c r="E96" s="40">
        <v>60.071738997701146</v>
      </c>
      <c r="F96" s="40">
        <v>0.19305599999999998</v>
      </c>
      <c r="G96" s="40">
        <v>0.8519315735810582</v>
      </c>
      <c r="H96" s="40">
        <v>20.450847457627116</v>
      </c>
      <c r="I96" s="40">
        <v>19.527066746879999</v>
      </c>
      <c r="J96" s="40">
        <v>2.36139577344</v>
      </c>
      <c r="K96" s="40">
        <v>5.7358594867200008</v>
      </c>
      <c r="L96" s="40">
        <v>327.07739797143324</v>
      </c>
    </row>
    <row r="97" spans="1:12" x14ac:dyDescent="0.25">
      <c r="A97" s="31" t="s">
        <v>418</v>
      </c>
      <c r="B97" s="40">
        <v>74.377247999999994</v>
      </c>
      <c r="C97" s="40">
        <v>58.837503999999996</v>
      </c>
      <c r="D97" s="40">
        <v>91.933600000000013</v>
      </c>
      <c r="E97" s="40">
        <v>58.13394096551724</v>
      </c>
      <c r="F97" s="40">
        <v>0.18682838709677418</v>
      </c>
      <c r="G97" s="40">
        <v>0.82444990991715306</v>
      </c>
      <c r="H97" s="40">
        <v>19.791142700929466</v>
      </c>
      <c r="I97" s="40">
        <v>18.897161367948385</v>
      </c>
      <c r="J97" s="40">
        <v>2.2852217162322579</v>
      </c>
      <c r="K97" s="40">
        <v>5.5508317613419358</v>
      </c>
      <c r="L97" s="40">
        <v>330.81792880898331</v>
      </c>
    </row>
    <row r="98" spans="1:12" x14ac:dyDescent="0.25">
      <c r="B98" s="44" t="s">
        <v>338</v>
      </c>
      <c r="C98" s="45"/>
      <c r="D98" s="45"/>
      <c r="E98" s="45"/>
      <c r="F98" s="45"/>
      <c r="G98" s="45"/>
      <c r="H98" s="45"/>
      <c r="I98" s="45"/>
      <c r="J98" s="45"/>
      <c r="K98" s="45"/>
      <c r="L98" s="45"/>
    </row>
    <row r="99" spans="1:12" x14ac:dyDescent="0.25">
      <c r="A99" s="31" t="s">
        <v>211</v>
      </c>
      <c r="B99" s="40">
        <v>2.3992660645161288</v>
      </c>
      <c r="C99" s="40">
        <v>6.3297766400000013</v>
      </c>
      <c r="D99" s="40">
        <v>9.8902760000000001</v>
      </c>
      <c r="E99" s="40">
        <v>1802.1521699310345</v>
      </c>
      <c r="F99" s="40">
        <v>5.7916799999999995</v>
      </c>
      <c r="G99" s="40">
        <v>25.557947207431745</v>
      </c>
      <c r="H99" s="40">
        <v>613.52542372881351</v>
      </c>
      <c r="I99" s="40">
        <v>585.81200240639998</v>
      </c>
      <c r="J99" s="40">
        <v>70.841873203199995</v>
      </c>
      <c r="K99" s="40">
        <v>172.07578460160002</v>
      </c>
      <c r="L99" s="40">
        <v>3294.3761997829961</v>
      </c>
    </row>
    <row r="100" spans="1:12" x14ac:dyDescent="0.25">
      <c r="A100" s="31" t="s">
        <v>212</v>
      </c>
      <c r="B100" s="40">
        <v>4.7985321290322576</v>
      </c>
      <c r="C100" s="40">
        <v>12.659553280000003</v>
      </c>
      <c r="D100" s="40">
        <v>19.780552</v>
      </c>
      <c r="E100" s="40">
        <v>901.07608496551723</v>
      </c>
      <c r="F100" s="40">
        <v>2.8958399999999997</v>
      </c>
      <c r="G100" s="40">
        <v>12.778973603715873</v>
      </c>
      <c r="H100" s="40">
        <v>306.76271186440675</v>
      </c>
      <c r="I100" s="40">
        <v>292.90600120319999</v>
      </c>
      <c r="J100" s="40">
        <v>35.420936601599998</v>
      </c>
      <c r="K100" s="40">
        <v>86.03789230080001</v>
      </c>
      <c r="L100" s="40">
        <v>1675.1170779482723</v>
      </c>
    </row>
    <row r="101" spans="1:12" x14ac:dyDescent="0.25">
      <c r="A101" s="31" t="s">
        <v>213</v>
      </c>
      <c r="B101" s="40">
        <v>7.1977981935483868</v>
      </c>
      <c r="C101" s="40">
        <v>18.989329920000003</v>
      </c>
      <c r="D101" s="40">
        <v>29.670828</v>
      </c>
      <c r="E101" s="40">
        <v>600.71738997701152</v>
      </c>
      <c r="F101" s="40">
        <v>1.9305599999999998</v>
      </c>
      <c r="G101" s="40">
        <v>8.5193157358105811</v>
      </c>
      <c r="H101" s="40">
        <v>204.50847457627117</v>
      </c>
      <c r="I101" s="40">
        <v>195.27066746879999</v>
      </c>
      <c r="J101" s="40">
        <v>23.6139577344</v>
      </c>
      <c r="K101" s="40">
        <v>57.358594867200004</v>
      </c>
      <c r="L101" s="40">
        <v>1147.7769164730416</v>
      </c>
    </row>
    <row r="102" spans="1:12" x14ac:dyDescent="0.25">
      <c r="A102" s="31" t="s">
        <v>214</v>
      </c>
      <c r="B102" s="40">
        <v>9.5970642580645151</v>
      </c>
      <c r="C102" s="40">
        <v>25.319106560000005</v>
      </c>
      <c r="D102" s="40">
        <v>39.561104</v>
      </c>
      <c r="E102" s="40">
        <v>450.53804248275861</v>
      </c>
      <c r="F102" s="40">
        <v>1.4479199999999999</v>
      </c>
      <c r="G102" s="40">
        <v>6.3894868018579363</v>
      </c>
      <c r="H102" s="40">
        <v>153.38135593220338</v>
      </c>
      <c r="I102" s="40">
        <v>146.4530006016</v>
      </c>
      <c r="J102" s="40">
        <v>17.710468300799999</v>
      </c>
      <c r="K102" s="40">
        <v>43.018946150400005</v>
      </c>
      <c r="L102" s="40">
        <v>893.41649508768455</v>
      </c>
    </row>
    <row r="103" spans="1:12" x14ac:dyDescent="0.25">
      <c r="A103" s="31" t="s">
        <v>215</v>
      </c>
      <c r="B103" s="40">
        <v>11.996330322580643</v>
      </c>
      <c r="C103" s="40">
        <v>31.648883200000007</v>
      </c>
      <c r="D103" s="40">
        <v>49.45138</v>
      </c>
      <c r="E103" s="40">
        <v>360.43043398620688</v>
      </c>
      <c r="F103" s="40">
        <v>1.1583359999999998</v>
      </c>
      <c r="G103" s="40">
        <v>5.1115894414863492</v>
      </c>
      <c r="H103" s="40">
        <v>122.7050847457627</v>
      </c>
      <c r="I103" s="40">
        <v>117.16240048128</v>
      </c>
      <c r="J103" s="40">
        <v>14.16837464064</v>
      </c>
      <c r="K103" s="40">
        <v>34.415156920320001</v>
      </c>
      <c r="L103" s="40">
        <v>748.24796973827654</v>
      </c>
    </row>
    <row r="104" spans="1:12" x14ac:dyDescent="0.25">
      <c r="A104" s="31" t="s">
        <v>216</v>
      </c>
      <c r="B104" s="40">
        <v>14.395596387096774</v>
      </c>
      <c r="C104" s="40">
        <v>37.978659840000006</v>
      </c>
      <c r="D104" s="40">
        <v>59.341656</v>
      </c>
      <c r="E104" s="40">
        <v>300.35869498850576</v>
      </c>
      <c r="F104" s="40">
        <v>0.96527999999999992</v>
      </c>
      <c r="G104" s="40">
        <v>4.2596578679052906</v>
      </c>
      <c r="H104" s="40">
        <v>102.25423728813558</v>
      </c>
      <c r="I104" s="40">
        <v>97.635333734399993</v>
      </c>
      <c r="J104" s="40">
        <v>11.8069788672</v>
      </c>
      <c r="K104" s="40">
        <v>28.679297433600002</v>
      </c>
      <c r="L104" s="40">
        <v>657.67539240684334</v>
      </c>
    </row>
    <row r="105" spans="1:12" x14ac:dyDescent="0.25">
      <c r="A105" s="31" t="s">
        <v>217</v>
      </c>
      <c r="B105" s="40">
        <v>16.7948624516129</v>
      </c>
      <c r="C105" s="40">
        <v>44.308436480000012</v>
      </c>
      <c r="D105" s="40">
        <v>69.231932</v>
      </c>
      <c r="E105" s="40">
        <v>257.45030999014779</v>
      </c>
      <c r="F105" s="40">
        <v>0.82738285714285709</v>
      </c>
      <c r="G105" s="40">
        <v>3.6511353153473922</v>
      </c>
      <c r="H105" s="40">
        <v>87.646489104116213</v>
      </c>
      <c r="I105" s="40">
        <v>83.687428915200002</v>
      </c>
      <c r="J105" s="40">
        <v>10.120267600457142</v>
      </c>
      <c r="K105" s="40">
        <v>24.582254943085719</v>
      </c>
      <c r="L105" s="40">
        <v>598.30049965710998</v>
      </c>
    </row>
    <row r="106" spans="1:12" x14ac:dyDescent="0.25">
      <c r="A106" s="31" t="s">
        <v>218</v>
      </c>
      <c r="B106" s="40">
        <v>19.19412851612903</v>
      </c>
      <c r="C106" s="40">
        <v>50.63821312000001</v>
      </c>
      <c r="D106" s="40">
        <v>79.122208000000001</v>
      </c>
      <c r="E106" s="40">
        <v>225.26902124137931</v>
      </c>
      <c r="F106" s="40">
        <v>0.72395999999999994</v>
      </c>
      <c r="G106" s="40">
        <v>3.1947434009289681</v>
      </c>
      <c r="H106" s="40">
        <v>76.690677966101688</v>
      </c>
      <c r="I106" s="40">
        <v>73.226500300799998</v>
      </c>
      <c r="J106" s="40">
        <v>8.8552341503999994</v>
      </c>
      <c r="K106" s="40">
        <v>21.509473075200003</v>
      </c>
      <c r="L106" s="40">
        <v>558.42415977093901</v>
      </c>
    </row>
    <row r="107" spans="1:12" x14ac:dyDescent="0.25">
      <c r="A107" s="31" t="s">
        <v>219</v>
      </c>
      <c r="B107" s="40">
        <v>21.59339458064516</v>
      </c>
      <c r="C107" s="40">
        <v>56.967989760000009</v>
      </c>
      <c r="D107" s="40">
        <v>89.012484000000001</v>
      </c>
      <c r="E107" s="40">
        <v>200.23912999233715</v>
      </c>
      <c r="F107" s="40">
        <v>0.64351999999999998</v>
      </c>
      <c r="G107" s="40">
        <v>2.8397719119368605</v>
      </c>
      <c r="H107" s="40">
        <v>68.169491525423723</v>
      </c>
      <c r="I107" s="40">
        <v>65.090222489599995</v>
      </c>
      <c r="J107" s="40">
        <v>7.8713192447999996</v>
      </c>
      <c r="K107" s="40">
        <v>19.119531622400004</v>
      </c>
      <c r="L107" s="40">
        <v>531.54685512714298</v>
      </c>
    </row>
    <row r="108" spans="1:12" x14ac:dyDescent="0.25">
      <c r="A108" s="31" t="s">
        <v>201</v>
      </c>
      <c r="B108" s="40">
        <v>23.992660645161287</v>
      </c>
      <c r="C108" s="40">
        <v>63.297766400000015</v>
      </c>
      <c r="D108" s="40">
        <v>98.902760000000001</v>
      </c>
      <c r="E108" s="40">
        <v>180.21521699310344</v>
      </c>
      <c r="F108" s="40">
        <v>0.57916799999999991</v>
      </c>
      <c r="G108" s="40">
        <v>2.5557947207431746</v>
      </c>
      <c r="H108" s="40">
        <v>61.352542372881352</v>
      </c>
      <c r="I108" s="40">
        <v>58.581200240640001</v>
      </c>
      <c r="J108" s="40">
        <v>7.0841873203199999</v>
      </c>
      <c r="K108" s="40">
        <v>17.207578460160001</v>
      </c>
      <c r="L108" s="40">
        <v>513.76887515300928</v>
      </c>
    </row>
    <row r="109" spans="1:12" x14ac:dyDescent="0.25">
      <c r="A109" s="31" t="s">
        <v>202</v>
      </c>
      <c r="B109" s="40">
        <v>26.391926709677417</v>
      </c>
      <c r="C109" s="40">
        <v>69.62754304000002</v>
      </c>
      <c r="D109" s="40">
        <v>108.793036</v>
      </c>
      <c r="E109" s="40">
        <v>163.83201544827585</v>
      </c>
      <c r="F109" s="40">
        <v>0.52651636363636356</v>
      </c>
      <c r="G109" s="40">
        <v>2.3234497461301586</v>
      </c>
      <c r="H109" s="40">
        <v>55.775038520801225</v>
      </c>
      <c r="I109" s="40">
        <v>53.255636582400001</v>
      </c>
      <c r="J109" s="40">
        <v>6.4401702911999994</v>
      </c>
      <c r="K109" s="40">
        <v>15.643253145600001</v>
      </c>
      <c r="L109" s="40">
        <v>502.60858584772097</v>
      </c>
    </row>
    <row r="110" spans="1:12" x14ac:dyDescent="0.25">
      <c r="A110" s="31" t="s">
        <v>203</v>
      </c>
      <c r="B110" s="40">
        <v>28.791192774193547</v>
      </c>
      <c r="C110" s="40">
        <v>75.957319680000012</v>
      </c>
      <c r="D110" s="40">
        <v>118.683312</v>
      </c>
      <c r="E110" s="40">
        <v>150.17934749425288</v>
      </c>
      <c r="F110" s="40">
        <v>0.48263999999999996</v>
      </c>
      <c r="G110" s="40">
        <v>2.1298289339526453</v>
      </c>
      <c r="H110" s="40">
        <v>51.127118644067792</v>
      </c>
      <c r="I110" s="40">
        <v>48.817666867199996</v>
      </c>
      <c r="J110" s="40">
        <v>5.9034894335999999</v>
      </c>
      <c r="K110" s="40">
        <v>14.339648716800001</v>
      </c>
      <c r="L110" s="40">
        <v>496.41156454406683</v>
      </c>
    </row>
    <row r="111" spans="1:12" x14ac:dyDescent="0.25">
      <c r="A111" s="31" t="s">
        <v>204</v>
      </c>
      <c r="B111" s="40">
        <v>31.190458838709674</v>
      </c>
      <c r="C111" s="40">
        <v>82.287096320000018</v>
      </c>
      <c r="D111" s="40">
        <v>128.573588</v>
      </c>
      <c r="E111" s="40">
        <v>138.62708999469496</v>
      </c>
      <c r="F111" s="40">
        <v>0.44551384615384609</v>
      </c>
      <c r="G111" s="40">
        <v>1.9659959390332111</v>
      </c>
      <c r="H111" s="40">
        <v>47.194263363754885</v>
      </c>
      <c r="I111" s="40">
        <v>45.062461723569228</v>
      </c>
      <c r="J111" s="40">
        <v>5.4493748617846149</v>
      </c>
      <c r="K111" s="40">
        <v>13.236598815507694</v>
      </c>
      <c r="L111" s="40">
        <v>494.03244170320824</v>
      </c>
    </row>
    <row r="112" spans="1:12" x14ac:dyDescent="0.25">
      <c r="A112" s="31" t="s">
        <v>205</v>
      </c>
      <c r="B112" s="40">
        <v>33.5897249032258</v>
      </c>
      <c r="C112" s="40">
        <v>88.616872960000023</v>
      </c>
      <c r="D112" s="40">
        <v>138.463864</v>
      </c>
      <c r="E112" s="40">
        <v>128.72515499507389</v>
      </c>
      <c r="F112" s="40">
        <v>0.41369142857142854</v>
      </c>
      <c r="G112" s="40">
        <v>1.8255676576736961</v>
      </c>
      <c r="H112" s="40">
        <v>43.823244552058107</v>
      </c>
      <c r="I112" s="40">
        <v>41.843714457600001</v>
      </c>
      <c r="J112" s="40">
        <v>5.060133800228571</v>
      </c>
      <c r="K112" s="40">
        <v>12.291127471542859</v>
      </c>
      <c r="L112" s="40">
        <v>494.65309622597437</v>
      </c>
    </row>
    <row r="113" spans="1:12" x14ac:dyDescent="0.25">
      <c r="A113" s="31" t="s">
        <v>206</v>
      </c>
      <c r="B113" s="40">
        <v>35.988990967741934</v>
      </c>
      <c r="C113" s="40">
        <v>94.946649600000015</v>
      </c>
      <c r="D113" s="40">
        <v>148.35414</v>
      </c>
      <c r="E113" s="40">
        <v>120.14347799540229</v>
      </c>
      <c r="F113" s="40">
        <v>0.38611199999999996</v>
      </c>
      <c r="G113" s="40">
        <v>1.7038631471621164</v>
      </c>
      <c r="H113" s="40">
        <v>40.901694915254232</v>
      </c>
      <c r="I113" s="40">
        <v>39.054133493759998</v>
      </c>
      <c r="J113" s="40">
        <v>4.7227915468799999</v>
      </c>
      <c r="K113" s="40">
        <v>11.471718973440002</v>
      </c>
      <c r="L113" s="40">
        <v>497.67357263964055</v>
      </c>
    </row>
    <row r="114" spans="1:12" x14ac:dyDescent="0.25">
      <c r="A114" s="31" t="s">
        <v>207</v>
      </c>
      <c r="B114" s="40">
        <v>38.388257032258061</v>
      </c>
      <c r="C114" s="40">
        <v>101.27642624000002</v>
      </c>
      <c r="D114" s="40">
        <v>158.244416</v>
      </c>
      <c r="E114" s="40">
        <v>112.63451062068965</v>
      </c>
      <c r="F114" s="40">
        <v>0.36197999999999997</v>
      </c>
      <c r="G114" s="40">
        <v>1.5973717004644841</v>
      </c>
      <c r="H114" s="40">
        <v>38.345338983050844</v>
      </c>
      <c r="I114" s="40">
        <v>36.613250150399999</v>
      </c>
      <c r="J114" s="40">
        <v>4.4276170751999997</v>
      </c>
      <c r="K114" s="40">
        <v>10.754736537600001</v>
      </c>
      <c r="L114" s="40">
        <v>502.6439043396631</v>
      </c>
    </row>
    <row r="115" spans="1:12" x14ac:dyDescent="0.25">
      <c r="A115" s="31" t="s">
        <v>208</v>
      </c>
      <c r="B115" s="40">
        <v>40.787523096774187</v>
      </c>
      <c r="C115" s="40">
        <v>107.60620288000003</v>
      </c>
      <c r="D115" s="40">
        <v>168.134692</v>
      </c>
      <c r="E115" s="40">
        <v>106.00895117241379</v>
      </c>
      <c r="F115" s="40">
        <v>0.3406870588235294</v>
      </c>
      <c r="G115" s="40">
        <v>1.5034086592606908</v>
      </c>
      <c r="H115" s="40">
        <v>36.089730807577268</v>
      </c>
      <c r="I115" s="40">
        <v>34.459529553317644</v>
      </c>
      <c r="J115" s="40">
        <v>4.1671690119529412</v>
      </c>
      <c r="K115" s="40">
        <v>10.122104976564707</v>
      </c>
      <c r="L115" s="40">
        <v>509.2199992166847</v>
      </c>
    </row>
    <row r="116" spans="1:12" x14ac:dyDescent="0.25">
      <c r="A116" s="31" t="s">
        <v>209</v>
      </c>
      <c r="B116" s="40">
        <v>43.186789161290321</v>
      </c>
      <c r="C116" s="40">
        <v>113.93597952000002</v>
      </c>
      <c r="D116" s="40">
        <v>178.024968</v>
      </c>
      <c r="E116" s="40">
        <v>100.11956499616858</v>
      </c>
      <c r="F116" s="40">
        <v>0.32175999999999999</v>
      </c>
      <c r="G116" s="40">
        <v>1.4198859559684303</v>
      </c>
      <c r="H116" s="40">
        <v>34.084745762711862</v>
      </c>
      <c r="I116" s="40">
        <v>32.545111244799998</v>
      </c>
      <c r="J116" s="40">
        <v>3.9356596223999998</v>
      </c>
      <c r="K116" s="40">
        <v>9.5597658112000019</v>
      </c>
      <c r="L116" s="40">
        <v>517.13423007453923</v>
      </c>
    </row>
    <row r="117" spans="1:12" x14ac:dyDescent="0.25">
      <c r="A117" s="31" t="s">
        <v>210</v>
      </c>
      <c r="B117" s="40">
        <v>45.586055225806447</v>
      </c>
      <c r="C117" s="40">
        <v>120.26575616000002</v>
      </c>
      <c r="D117" s="40">
        <v>187.915244</v>
      </c>
      <c r="E117" s="40">
        <v>94.850114206896549</v>
      </c>
      <c r="F117" s="40">
        <v>0.30482526315789471</v>
      </c>
      <c r="G117" s="40">
        <v>1.3451551161806181</v>
      </c>
      <c r="H117" s="40">
        <v>32.290811775200709</v>
      </c>
      <c r="I117" s="40">
        <v>30.832210652968421</v>
      </c>
      <c r="J117" s="40">
        <v>3.7285196422736839</v>
      </c>
      <c r="K117" s="40">
        <v>9.0566202421894744</v>
      </c>
      <c r="L117" s="40">
        <v>526.17531228467385</v>
      </c>
    </row>
    <row r="118" spans="1:12" x14ac:dyDescent="0.25">
      <c r="A118" s="31" t="s">
        <v>360</v>
      </c>
      <c r="B118" s="40">
        <v>47.985321290322574</v>
      </c>
      <c r="C118" s="40">
        <v>126.59553280000003</v>
      </c>
      <c r="D118" s="40">
        <v>197.80552</v>
      </c>
      <c r="E118" s="40">
        <v>90.10760849655172</v>
      </c>
      <c r="F118" s="40">
        <v>0.28958399999999995</v>
      </c>
      <c r="G118" s="40">
        <v>1.2778973603715873</v>
      </c>
      <c r="H118" s="40">
        <v>30.676271186440676</v>
      </c>
      <c r="I118" s="40">
        <v>29.290600120320001</v>
      </c>
      <c r="J118" s="40">
        <v>3.5420936601599999</v>
      </c>
      <c r="K118" s="40">
        <v>8.6037892300800003</v>
      </c>
      <c r="L118" s="40">
        <v>536.17421814424665</v>
      </c>
    </row>
    <row r="119" spans="1:12" x14ac:dyDescent="0.25">
      <c r="A119" s="31" t="s">
        <v>361</v>
      </c>
      <c r="B119" s="40">
        <v>50.384587354838708</v>
      </c>
      <c r="C119" s="40">
        <v>132.92530944000004</v>
      </c>
      <c r="D119" s="40">
        <v>207.695796</v>
      </c>
      <c r="E119" s="40">
        <v>85.816769996715919</v>
      </c>
      <c r="F119" s="40">
        <v>0.27579428571428571</v>
      </c>
      <c r="G119" s="40">
        <v>1.2170451051157973</v>
      </c>
      <c r="H119" s="40">
        <v>29.215496368038739</v>
      </c>
      <c r="I119" s="40">
        <v>27.895809638399999</v>
      </c>
      <c r="J119" s="40">
        <v>3.373422533485714</v>
      </c>
      <c r="K119" s="40">
        <v>8.1940849810285723</v>
      </c>
      <c r="L119" s="40">
        <v>546.9941157033378</v>
      </c>
    </row>
    <row r="120" spans="1:12" x14ac:dyDescent="0.25">
      <c r="A120" s="31" t="s">
        <v>362</v>
      </c>
      <c r="B120" s="40">
        <v>52.783853419354834</v>
      </c>
      <c r="C120" s="40">
        <v>139.25508608000004</v>
      </c>
      <c r="D120" s="40">
        <v>217.586072</v>
      </c>
      <c r="E120" s="40">
        <v>81.916007724137927</v>
      </c>
      <c r="F120" s="40">
        <v>0.26325818181818178</v>
      </c>
      <c r="G120" s="40">
        <v>1.1617248730650793</v>
      </c>
      <c r="H120" s="40">
        <v>27.887519260400612</v>
      </c>
      <c r="I120" s="40">
        <v>26.627818291200001</v>
      </c>
      <c r="J120" s="40">
        <v>3.2200851455999997</v>
      </c>
      <c r="K120" s="40">
        <v>7.8216265728000005</v>
      </c>
      <c r="L120" s="40">
        <v>558.52305154837666</v>
      </c>
    </row>
    <row r="121" spans="1:12" x14ac:dyDescent="0.25">
      <c r="A121" s="31" t="s">
        <v>363</v>
      </c>
      <c r="B121" s="40">
        <v>55.183119483870961</v>
      </c>
      <c r="C121" s="40">
        <v>145.58486272000002</v>
      </c>
      <c r="D121" s="40">
        <v>227.476348</v>
      </c>
      <c r="E121" s="40">
        <v>78.354442170914538</v>
      </c>
      <c r="F121" s="40">
        <v>0.25181217391304345</v>
      </c>
      <c r="G121" s="40">
        <v>1.1112150959752933</v>
      </c>
      <c r="H121" s="40">
        <v>26.67501842299189</v>
      </c>
      <c r="I121" s="40">
        <v>25.470087061147826</v>
      </c>
      <c r="J121" s="40">
        <v>3.0800814436173911</v>
      </c>
      <c r="K121" s="40">
        <v>7.4815558522434795</v>
      </c>
      <c r="L121" s="40">
        <v>570.66854242467434</v>
      </c>
    </row>
    <row r="122" spans="1:12" x14ac:dyDescent="0.25">
      <c r="A122" s="31" t="s">
        <v>364</v>
      </c>
      <c r="B122" s="40">
        <v>57.582385548387094</v>
      </c>
      <c r="C122" s="40">
        <v>151.91463936000002</v>
      </c>
      <c r="D122" s="40">
        <v>237.366624</v>
      </c>
      <c r="E122" s="40">
        <v>75.08967374712644</v>
      </c>
      <c r="F122" s="40">
        <v>0.24131999999999998</v>
      </c>
      <c r="G122" s="40">
        <v>1.0649144669763226</v>
      </c>
      <c r="H122" s="40">
        <v>25.563559322033896</v>
      </c>
      <c r="I122" s="40">
        <v>24.408833433599998</v>
      </c>
      <c r="J122" s="40">
        <v>2.9517447167999999</v>
      </c>
      <c r="K122" s="40">
        <v>7.1698243584000005</v>
      </c>
      <c r="L122" s="40">
        <v>583.35351895332383</v>
      </c>
    </row>
    <row r="123" spans="1:12" x14ac:dyDescent="0.25">
      <c r="A123" s="31" t="s">
        <v>365</v>
      </c>
      <c r="B123" s="40">
        <v>59.981651612903221</v>
      </c>
      <c r="C123" s="40">
        <v>158.24441600000003</v>
      </c>
      <c r="D123" s="40">
        <v>247.2569</v>
      </c>
      <c r="E123" s="40">
        <v>72.086086797241379</v>
      </c>
      <c r="F123" s="40">
        <v>0.23166719999999999</v>
      </c>
      <c r="G123" s="40">
        <v>1.0223178882972699</v>
      </c>
      <c r="H123" s="40">
        <v>24.541016949152539</v>
      </c>
      <c r="I123" s="40">
        <v>23.432480096256</v>
      </c>
      <c r="J123" s="40">
        <v>2.8336749281279996</v>
      </c>
      <c r="K123" s="40">
        <v>6.8830313840640009</v>
      </c>
      <c r="L123" s="40">
        <v>596.51324285604233</v>
      </c>
    </row>
    <row r="124" spans="1:12" x14ac:dyDescent="0.25">
      <c r="A124" s="31" t="s">
        <v>397</v>
      </c>
      <c r="B124" s="40">
        <v>62.380917677419347</v>
      </c>
      <c r="C124" s="40">
        <v>164.57419264000004</v>
      </c>
      <c r="D124" s="40">
        <v>257.147176</v>
      </c>
      <c r="E124" s="40">
        <v>69.313544997347478</v>
      </c>
      <c r="F124" s="40">
        <v>0.22275692307692305</v>
      </c>
      <c r="G124" s="40">
        <v>0.98299796951660556</v>
      </c>
      <c r="H124" s="40">
        <v>23.597131681877443</v>
      </c>
      <c r="I124" s="40">
        <v>22.531230861784614</v>
      </c>
      <c r="J124" s="40">
        <v>2.7246874308923075</v>
      </c>
      <c r="K124" s="40">
        <v>6.6182994077538471</v>
      </c>
      <c r="L124" s="40">
        <v>610.09293558966851</v>
      </c>
    </row>
    <row r="125" spans="1:12" x14ac:dyDescent="0.25">
      <c r="A125" s="31" t="s">
        <v>398</v>
      </c>
      <c r="B125" s="40">
        <v>64.780183741935474</v>
      </c>
      <c r="C125" s="40">
        <v>170.90396928000004</v>
      </c>
      <c r="D125" s="40">
        <v>267.03745200000003</v>
      </c>
      <c r="E125" s="40">
        <v>66.74637666411239</v>
      </c>
      <c r="F125" s="40">
        <v>0.21450666666666665</v>
      </c>
      <c r="G125" s="40">
        <v>0.94659063731228688</v>
      </c>
      <c r="H125" s="40">
        <v>22.723163841807906</v>
      </c>
      <c r="I125" s="40">
        <v>21.696740829866666</v>
      </c>
      <c r="J125" s="40">
        <v>2.6237730816</v>
      </c>
      <c r="K125" s="40">
        <v>6.373177207466667</v>
      </c>
      <c r="L125" s="40">
        <v>624.04593395076824</v>
      </c>
    </row>
    <row r="126" spans="1:12" x14ac:dyDescent="0.25">
      <c r="A126" s="31" t="s">
        <v>419</v>
      </c>
      <c r="B126" s="40">
        <v>67.179449806451601</v>
      </c>
      <c r="C126" s="40">
        <v>177.23374592000005</v>
      </c>
      <c r="D126" s="40">
        <v>276.927728</v>
      </c>
      <c r="E126" s="40">
        <v>64.362577497536947</v>
      </c>
      <c r="F126" s="40">
        <v>0.20684571428571427</v>
      </c>
      <c r="G126" s="40">
        <v>0.91278382883684805</v>
      </c>
      <c r="H126" s="40">
        <v>21.911622276029053</v>
      </c>
      <c r="I126" s="40">
        <v>20.9218572288</v>
      </c>
      <c r="J126" s="40">
        <v>2.5300669001142855</v>
      </c>
      <c r="K126" s="40">
        <v>6.1455637357714297</v>
      </c>
      <c r="L126" s="40">
        <v>638.33224090782596</v>
      </c>
    </row>
    <row r="127" spans="1:12" x14ac:dyDescent="0.25">
      <c r="A127" s="31" t="s">
        <v>420</v>
      </c>
      <c r="B127" s="40">
        <v>69.578715870967741</v>
      </c>
      <c r="C127" s="40">
        <v>183.56352256000002</v>
      </c>
      <c r="D127" s="40">
        <v>286.81800399999997</v>
      </c>
      <c r="E127" s="40">
        <v>62.143178273483947</v>
      </c>
      <c r="F127" s="40">
        <v>0.19971310344827584</v>
      </c>
      <c r="G127" s="40">
        <v>0.88130852439419816</v>
      </c>
      <c r="H127" s="40">
        <v>21.156049094097018</v>
      </c>
      <c r="I127" s="40">
        <v>20.200413876082759</v>
      </c>
      <c r="J127" s="40">
        <v>2.442823213903448</v>
      </c>
      <c r="K127" s="40">
        <v>5.9336477448827596</v>
      </c>
      <c r="L127" s="40">
        <v>652.91737626126019</v>
      </c>
    </row>
    <row r="128" spans="1:12" x14ac:dyDescent="0.25">
      <c r="A128" s="31" t="s">
        <v>421</v>
      </c>
      <c r="B128" s="40">
        <v>71.977981935483868</v>
      </c>
      <c r="C128" s="40">
        <v>189.89329920000003</v>
      </c>
      <c r="D128" s="40">
        <v>296.70828</v>
      </c>
      <c r="E128" s="40">
        <v>60.071738997701146</v>
      </c>
      <c r="F128" s="40">
        <v>0.19305599999999998</v>
      </c>
      <c r="G128" s="40">
        <v>0.8519315735810582</v>
      </c>
      <c r="H128" s="40">
        <v>20.450847457627116</v>
      </c>
      <c r="I128" s="40">
        <v>19.527066746879999</v>
      </c>
      <c r="J128" s="40">
        <v>2.36139577344</v>
      </c>
      <c r="K128" s="40">
        <v>5.7358594867200008</v>
      </c>
      <c r="L128" s="40">
        <v>667.7714571714331</v>
      </c>
    </row>
    <row r="129" spans="1:12" x14ac:dyDescent="0.25">
      <c r="A129" s="31" t="s">
        <v>422</v>
      </c>
      <c r="B129" s="40">
        <v>74.377247999999994</v>
      </c>
      <c r="C129" s="40">
        <v>196.22307584000004</v>
      </c>
      <c r="D129" s="40">
        <v>306.59855600000003</v>
      </c>
      <c r="E129" s="40">
        <v>58.13394096551724</v>
      </c>
      <c r="F129" s="40">
        <v>0.18682838709677418</v>
      </c>
      <c r="G129" s="40">
        <v>0.82444990991715306</v>
      </c>
      <c r="H129" s="40">
        <v>19.791142700929466</v>
      </c>
      <c r="I129" s="40">
        <v>18.897161367948385</v>
      </c>
      <c r="J129" s="40">
        <v>2.2852217162322579</v>
      </c>
      <c r="K129" s="40">
        <v>5.5508317613419358</v>
      </c>
      <c r="L129" s="40">
        <v>682.86845664898306</v>
      </c>
    </row>
    <row r="130" spans="1:12" x14ac:dyDescent="0.25">
      <c r="B130" s="44" t="s">
        <v>339</v>
      </c>
      <c r="C130" s="45"/>
      <c r="D130" s="45"/>
      <c r="E130" s="45"/>
      <c r="F130" s="45"/>
      <c r="G130" s="45"/>
      <c r="H130" s="45"/>
      <c r="I130" s="45"/>
      <c r="J130" s="45"/>
      <c r="K130" s="45"/>
      <c r="L130" s="45"/>
    </row>
    <row r="131" spans="1:12" x14ac:dyDescent="0.25">
      <c r="A131" s="31" t="s">
        <v>230</v>
      </c>
      <c r="B131" s="40">
        <v>2.3992660645161288</v>
      </c>
      <c r="C131" s="40">
        <v>5.9786495999999998</v>
      </c>
      <c r="D131" s="40">
        <v>9.3416399999999999</v>
      </c>
      <c r="E131" s="40">
        <v>1802.1521699310345</v>
      </c>
      <c r="F131" s="40">
        <v>5.7916799999999995</v>
      </c>
      <c r="G131" s="40">
        <v>25.557947207431745</v>
      </c>
      <c r="H131" s="40">
        <v>613.52542372881351</v>
      </c>
      <c r="I131" s="40">
        <v>585.81200240639998</v>
      </c>
      <c r="J131" s="40">
        <v>70.841873203199995</v>
      </c>
      <c r="K131" s="40">
        <v>172.07578460160002</v>
      </c>
      <c r="L131" s="40">
        <v>3293.4764367429957</v>
      </c>
    </row>
    <row r="132" spans="1:12" x14ac:dyDescent="0.25">
      <c r="A132" s="31" t="s">
        <v>231</v>
      </c>
      <c r="B132" s="40">
        <v>4.7985321290322576</v>
      </c>
      <c r="C132" s="40">
        <v>11.9572992</v>
      </c>
      <c r="D132" s="40">
        <v>18.68328</v>
      </c>
      <c r="E132" s="40">
        <v>901.07608496551723</v>
      </c>
      <c r="F132" s="40">
        <v>2.8958399999999997</v>
      </c>
      <c r="G132" s="40">
        <v>12.778973603715873</v>
      </c>
      <c r="H132" s="40">
        <v>306.76271186440675</v>
      </c>
      <c r="I132" s="40">
        <v>292.90600120319999</v>
      </c>
      <c r="J132" s="40">
        <v>35.420936601599998</v>
      </c>
      <c r="K132" s="40">
        <v>86.03789230080001</v>
      </c>
      <c r="L132" s="40">
        <v>1673.3175518682722</v>
      </c>
    </row>
    <row r="133" spans="1:12" x14ac:dyDescent="0.25">
      <c r="A133" s="31" t="s">
        <v>232</v>
      </c>
      <c r="B133" s="40">
        <v>7.1977981935483868</v>
      </c>
      <c r="C133" s="40">
        <v>17.935948799999998</v>
      </c>
      <c r="D133" s="40">
        <v>28.024920000000002</v>
      </c>
      <c r="E133" s="40">
        <v>600.71738997701152</v>
      </c>
      <c r="F133" s="40">
        <v>1.9305599999999998</v>
      </c>
      <c r="G133" s="40">
        <v>8.5193157358105811</v>
      </c>
      <c r="H133" s="40">
        <v>204.50847457627117</v>
      </c>
      <c r="I133" s="40">
        <v>195.27066746879999</v>
      </c>
      <c r="J133" s="40">
        <v>23.6139577344</v>
      </c>
      <c r="K133" s="40">
        <v>57.358594867200004</v>
      </c>
      <c r="L133" s="40">
        <v>1145.0776273530416</v>
      </c>
    </row>
    <row r="134" spans="1:12" x14ac:dyDescent="0.25">
      <c r="A134" s="31" t="s">
        <v>233</v>
      </c>
      <c r="B134" s="40">
        <v>9.5970642580645151</v>
      </c>
      <c r="C134" s="40">
        <v>23.914598399999999</v>
      </c>
      <c r="D134" s="40">
        <v>37.36656</v>
      </c>
      <c r="E134" s="40">
        <v>450.53804248275861</v>
      </c>
      <c r="F134" s="40">
        <v>1.4479199999999999</v>
      </c>
      <c r="G134" s="40">
        <v>6.3894868018579363</v>
      </c>
      <c r="H134" s="40">
        <v>153.38135593220338</v>
      </c>
      <c r="I134" s="40">
        <v>146.4530006016</v>
      </c>
      <c r="J134" s="40">
        <v>17.710468300799999</v>
      </c>
      <c r="K134" s="40">
        <v>43.018946150400005</v>
      </c>
      <c r="L134" s="40">
        <v>889.81744292768451</v>
      </c>
    </row>
    <row r="135" spans="1:12" x14ac:dyDescent="0.25">
      <c r="A135" s="31" t="s">
        <v>234</v>
      </c>
      <c r="B135" s="40">
        <v>11.996330322580643</v>
      </c>
      <c r="C135" s="40">
        <v>29.893248</v>
      </c>
      <c r="D135" s="40">
        <v>46.708199999999998</v>
      </c>
      <c r="E135" s="40">
        <v>360.43043398620688</v>
      </c>
      <c r="F135" s="40">
        <v>1.1583359999999998</v>
      </c>
      <c r="G135" s="40">
        <v>5.1115894414863492</v>
      </c>
      <c r="H135" s="40">
        <v>122.7050847457627</v>
      </c>
      <c r="I135" s="40">
        <v>117.16240048128</v>
      </c>
      <c r="J135" s="40">
        <v>14.16837464064</v>
      </c>
      <c r="K135" s="40">
        <v>34.415156920320001</v>
      </c>
      <c r="L135" s="40">
        <v>743.74915453827646</v>
      </c>
    </row>
    <row r="136" spans="1:12" x14ac:dyDescent="0.25">
      <c r="A136" s="31" t="s">
        <v>235</v>
      </c>
      <c r="B136" s="40">
        <v>14.395596387096774</v>
      </c>
      <c r="C136" s="40">
        <v>35.871897599999997</v>
      </c>
      <c r="D136" s="40">
        <v>56.049840000000003</v>
      </c>
      <c r="E136" s="40">
        <v>300.35869498850576</v>
      </c>
      <c r="F136" s="40">
        <v>0.96527999999999992</v>
      </c>
      <c r="G136" s="40">
        <v>4.2596578679052906</v>
      </c>
      <c r="H136" s="40">
        <v>102.25423728813558</v>
      </c>
      <c r="I136" s="40">
        <v>97.635333734399993</v>
      </c>
      <c r="J136" s="40">
        <v>11.8069788672</v>
      </c>
      <c r="K136" s="40">
        <v>28.679297433600002</v>
      </c>
      <c r="L136" s="40">
        <v>652.27681416684334</v>
      </c>
    </row>
    <row r="137" spans="1:12" x14ac:dyDescent="0.25">
      <c r="A137" s="31" t="s">
        <v>236</v>
      </c>
      <c r="B137" s="40">
        <v>16.7948624516129</v>
      </c>
      <c r="C137" s="40">
        <v>41.850547200000001</v>
      </c>
      <c r="D137" s="40">
        <v>65.391480000000001</v>
      </c>
      <c r="E137" s="40">
        <v>257.45030999014779</v>
      </c>
      <c r="F137" s="40">
        <v>0.82738285714285709</v>
      </c>
      <c r="G137" s="40">
        <v>3.6511353153473922</v>
      </c>
      <c r="H137" s="40">
        <v>87.646489104116213</v>
      </c>
      <c r="I137" s="40">
        <v>83.687428915200002</v>
      </c>
      <c r="J137" s="40">
        <v>10.120267600457142</v>
      </c>
      <c r="K137" s="40">
        <v>24.582254943085719</v>
      </c>
      <c r="L137" s="40">
        <v>592.00215837711005</v>
      </c>
    </row>
    <row r="138" spans="1:12" x14ac:dyDescent="0.25">
      <c r="A138" s="31" t="s">
        <v>237</v>
      </c>
      <c r="B138" s="40">
        <v>19.19412851612903</v>
      </c>
      <c r="C138" s="40">
        <v>47.829196799999998</v>
      </c>
      <c r="D138" s="40">
        <v>74.73312</v>
      </c>
      <c r="E138" s="40">
        <v>225.26902124137931</v>
      </c>
      <c r="F138" s="40">
        <v>0.72395999999999994</v>
      </c>
      <c r="G138" s="40">
        <v>3.1947434009289681</v>
      </c>
      <c r="H138" s="40">
        <v>76.690677966101688</v>
      </c>
      <c r="I138" s="40">
        <v>73.226500300799998</v>
      </c>
      <c r="J138" s="40">
        <v>8.8552341503999994</v>
      </c>
      <c r="K138" s="40">
        <v>21.509473075200003</v>
      </c>
      <c r="L138" s="40">
        <v>551.22605545093904</v>
      </c>
    </row>
    <row r="139" spans="1:12" x14ac:dyDescent="0.25">
      <c r="A139" s="31" t="s">
        <v>238</v>
      </c>
      <c r="B139" s="40">
        <v>21.59339458064516</v>
      </c>
      <c r="C139" s="40">
        <v>53.807846399999995</v>
      </c>
      <c r="D139" s="40">
        <v>84.074759999999998</v>
      </c>
      <c r="E139" s="40">
        <v>200.23912999233715</v>
      </c>
      <c r="F139" s="40">
        <v>0.64351999999999998</v>
      </c>
      <c r="G139" s="40">
        <v>2.8397719119368605</v>
      </c>
      <c r="H139" s="40">
        <v>68.169491525423723</v>
      </c>
      <c r="I139" s="40">
        <v>65.090222489599995</v>
      </c>
      <c r="J139" s="40">
        <v>7.8713192447999996</v>
      </c>
      <c r="K139" s="40">
        <v>19.119531622400004</v>
      </c>
      <c r="L139" s="40">
        <v>523.44898776714297</v>
      </c>
    </row>
    <row r="140" spans="1:12" x14ac:dyDescent="0.25">
      <c r="A140" s="31" t="s">
        <v>220</v>
      </c>
      <c r="B140" s="40">
        <v>23.992660645161287</v>
      </c>
      <c r="C140" s="40">
        <v>59.786496</v>
      </c>
      <c r="D140" s="40">
        <v>93.416399999999996</v>
      </c>
      <c r="E140" s="40">
        <v>180.21521699310344</v>
      </c>
      <c r="F140" s="40">
        <v>0.57916799999999991</v>
      </c>
      <c r="G140" s="40">
        <v>2.5557947207431746</v>
      </c>
      <c r="H140" s="40">
        <v>61.352542372881352</v>
      </c>
      <c r="I140" s="40">
        <v>58.581200240640001</v>
      </c>
      <c r="J140" s="40">
        <v>7.0841873203199999</v>
      </c>
      <c r="K140" s="40">
        <v>17.207578460160001</v>
      </c>
      <c r="L140" s="40">
        <v>504.77124475300917</v>
      </c>
    </row>
    <row r="141" spans="1:12" x14ac:dyDescent="0.25">
      <c r="A141" s="31" t="s">
        <v>221</v>
      </c>
      <c r="B141" s="40">
        <v>26.391926709677417</v>
      </c>
      <c r="C141" s="40">
        <v>65.765145599999997</v>
      </c>
      <c r="D141" s="40">
        <v>102.75803999999999</v>
      </c>
      <c r="E141" s="40">
        <v>163.83201544827585</v>
      </c>
      <c r="F141" s="40">
        <v>0.52651636363636356</v>
      </c>
      <c r="G141" s="40">
        <v>2.3234497461301586</v>
      </c>
      <c r="H141" s="40">
        <v>55.775038520801225</v>
      </c>
      <c r="I141" s="40">
        <v>53.255636582400001</v>
      </c>
      <c r="J141" s="40">
        <v>6.4401702911999994</v>
      </c>
      <c r="K141" s="40">
        <v>15.643253145600001</v>
      </c>
      <c r="L141" s="40">
        <v>492.711192407721</v>
      </c>
    </row>
    <row r="142" spans="1:12" x14ac:dyDescent="0.25">
      <c r="A142" s="31" t="s">
        <v>222</v>
      </c>
      <c r="B142" s="40">
        <v>28.791192774193547</v>
      </c>
      <c r="C142" s="40">
        <v>71.743795199999994</v>
      </c>
      <c r="D142" s="40">
        <v>112.09968000000001</v>
      </c>
      <c r="E142" s="40">
        <v>150.17934749425288</v>
      </c>
      <c r="F142" s="40">
        <v>0.48263999999999996</v>
      </c>
      <c r="G142" s="40">
        <v>2.1298289339526453</v>
      </c>
      <c r="H142" s="40">
        <v>51.127118644067792</v>
      </c>
      <c r="I142" s="40">
        <v>48.817666867199996</v>
      </c>
      <c r="J142" s="40">
        <v>5.9034894335999999</v>
      </c>
      <c r="K142" s="40">
        <v>14.339648716800001</v>
      </c>
      <c r="L142" s="40">
        <v>485.61440806406682</v>
      </c>
    </row>
    <row r="143" spans="1:12" x14ac:dyDescent="0.25">
      <c r="A143" s="31" t="s">
        <v>223</v>
      </c>
      <c r="B143" s="40">
        <v>31.190458838709674</v>
      </c>
      <c r="C143" s="40">
        <v>77.722444799999991</v>
      </c>
      <c r="D143" s="40">
        <v>121.44132</v>
      </c>
      <c r="E143" s="40">
        <v>138.62708999469496</v>
      </c>
      <c r="F143" s="40">
        <v>0.44551384615384609</v>
      </c>
      <c r="G143" s="40">
        <v>1.9659959390332111</v>
      </c>
      <c r="H143" s="40">
        <v>47.194263363754885</v>
      </c>
      <c r="I143" s="40">
        <v>45.062461723569228</v>
      </c>
      <c r="J143" s="40">
        <v>5.4493748617846149</v>
      </c>
      <c r="K143" s="40">
        <v>13.236598815507694</v>
      </c>
      <c r="L143" s="40">
        <v>482.33552218320818</v>
      </c>
    </row>
    <row r="144" spans="1:12" x14ac:dyDescent="0.25">
      <c r="A144" s="31" t="s">
        <v>224</v>
      </c>
      <c r="B144" s="40">
        <v>33.5897249032258</v>
      </c>
      <c r="C144" s="40">
        <v>83.701094400000002</v>
      </c>
      <c r="D144" s="40">
        <v>130.78296</v>
      </c>
      <c r="E144" s="40">
        <v>128.72515499507389</v>
      </c>
      <c r="F144" s="40">
        <v>0.41369142857142854</v>
      </c>
      <c r="G144" s="40">
        <v>1.8255676576736961</v>
      </c>
      <c r="H144" s="40">
        <v>43.823244552058107</v>
      </c>
      <c r="I144" s="40">
        <v>41.843714457600001</v>
      </c>
      <c r="J144" s="40">
        <v>5.060133800228571</v>
      </c>
      <c r="K144" s="40">
        <v>12.291127471542859</v>
      </c>
      <c r="L144" s="40">
        <v>482.05641366597439</v>
      </c>
    </row>
    <row r="145" spans="1:12" x14ac:dyDescent="0.25">
      <c r="A145" s="31" t="s">
        <v>225</v>
      </c>
      <c r="B145" s="40">
        <v>35.988990967741934</v>
      </c>
      <c r="C145" s="40">
        <v>89.679743999999999</v>
      </c>
      <c r="D145" s="40">
        <v>140.12459999999999</v>
      </c>
      <c r="E145" s="40">
        <v>120.14347799540229</v>
      </c>
      <c r="F145" s="40">
        <v>0.38611199999999996</v>
      </c>
      <c r="G145" s="40">
        <v>1.7038631471621164</v>
      </c>
      <c r="H145" s="40">
        <v>40.901694915254232</v>
      </c>
      <c r="I145" s="40">
        <v>39.054133493759998</v>
      </c>
      <c r="J145" s="40">
        <v>4.7227915468799999</v>
      </c>
      <c r="K145" s="40">
        <v>11.471718973440002</v>
      </c>
      <c r="L145" s="40">
        <v>484.17712703964048</v>
      </c>
    </row>
    <row r="146" spans="1:12" x14ac:dyDescent="0.25">
      <c r="A146" s="31" t="s">
        <v>226</v>
      </c>
      <c r="B146" s="40">
        <v>38.388257032258061</v>
      </c>
      <c r="C146" s="40">
        <v>95.658393599999997</v>
      </c>
      <c r="D146" s="40">
        <v>149.46624</v>
      </c>
      <c r="E146" s="40">
        <v>112.63451062068965</v>
      </c>
      <c r="F146" s="40">
        <v>0.36197999999999997</v>
      </c>
      <c r="G146" s="40">
        <v>1.5973717004644841</v>
      </c>
      <c r="H146" s="40">
        <v>38.345338983050844</v>
      </c>
      <c r="I146" s="40">
        <v>36.613250150399999</v>
      </c>
      <c r="J146" s="40">
        <v>4.4276170751999997</v>
      </c>
      <c r="K146" s="40">
        <v>10.754736537600001</v>
      </c>
      <c r="L146" s="40">
        <v>488.24769569966304</v>
      </c>
    </row>
    <row r="147" spans="1:12" x14ac:dyDescent="0.25">
      <c r="A147" s="31" t="s">
        <v>227</v>
      </c>
      <c r="B147" s="40">
        <v>40.787523096774187</v>
      </c>
      <c r="C147" s="40">
        <v>101.63704319999999</v>
      </c>
      <c r="D147" s="40">
        <v>158.80788000000001</v>
      </c>
      <c r="E147" s="40">
        <v>106.00895117241379</v>
      </c>
      <c r="F147" s="40">
        <v>0.3406870588235294</v>
      </c>
      <c r="G147" s="40">
        <v>1.5034086592606908</v>
      </c>
      <c r="H147" s="40">
        <v>36.089730807577268</v>
      </c>
      <c r="I147" s="40">
        <v>34.459529553317644</v>
      </c>
      <c r="J147" s="40">
        <v>4.1671690119529412</v>
      </c>
      <c r="K147" s="40">
        <v>10.122104976564707</v>
      </c>
      <c r="L147" s="40">
        <v>493.92402753668466</v>
      </c>
    </row>
    <row r="148" spans="1:12" x14ac:dyDescent="0.25">
      <c r="A148" s="31" t="s">
        <v>228</v>
      </c>
      <c r="B148" s="40">
        <v>43.186789161290321</v>
      </c>
      <c r="C148" s="40">
        <v>107.61569279999999</v>
      </c>
      <c r="D148" s="40">
        <v>168.14952</v>
      </c>
      <c r="E148" s="40">
        <v>100.11956499616858</v>
      </c>
      <c r="F148" s="40">
        <v>0.32175999999999999</v>
      </c>
      <c r="G148" s="40">
        <v>1.4198859559684303</v>
      </c>
      <c r="H148" s="40">
        <v>34.084745762711862</v>
      </c>
      <c r="I148" s="40">
        <v>32.545111244799998</v>
      </c>
      <c r="J148" s="40">
        <v>3.9356596223999998</v>
      </c>
      <c r="K148" s="40">
        <v>9.5597658112000019</v>
      </c>
      <c r="L148" s="40">
        <v>500.93849535453921</v>
      </c>
    </row>
    <row r="149" spans="1:12" x14ac:dyDescent="0.25">
      <c r="A149" s="31" t="s">
        <v>229</v>
      </c>
      <c r="B149" s="40">
        <v>45.586055225806447</v>
      </c>
      <c r="C149" s="40">
        <v>113.5943424</v>
      </c>
      <c r="D149" s="40">
        <v>177.49116000000001</v>
      </c>
      <c r="E149" s="40">
        <v>94.850114206896549</v>
      </c>
      <c r="F149" s="40">
        <v>0.30482526315789471</v>
      </c>
      <c r="G149" s="40">
        <v>1.3451551161806181</v>
      </c>
      <c r="H149" s="40">
        <v>32.290811775200709</v>
      </c>
      <c r="I149" s="40">
        <v>30.832210652968421</v>
      </c>
      <c r="J149" s="40">
        <v>3.7285196422736839</v>
      </c>
      <c r="K149" s="40">
        <v>9.0566202421894744</v>
      </c>
      <c r="L149" s="40">
        <v>509.07981452467379</v>
      </c>
    </row>
    <row r="150" spans="1:12" x14ac:dyDescent="0.25">
      <c r="A150" s="31" t="s">
        <v>366</v>
      </c>
      <c r="B150" s="40">
        <v>47.985321290322574</v>
      </c>
      <c r="C150" s="40">
        <v>119.572992</v>
      </c>
      <c r="D150" s="40">
        <v>186.83279999999999</v>
      </c>
      <c r="E150" s="40">
        <v>90.10760849655172</v>
      </c>
      <c r="F150" s="40">
        <v>0.28958399999999995</v>
      </c>
      <c r="G150" s="40">
        <v>1.2778973603715873</v>
      </c>
      <c r="H150" s="40">
        <v>30.676271186440676</v>
      </c>
      <c r="I150" s="40">
        <v>29.290600120320001</v>
      </c>
      <c r="J150" s="40">
        <v>3.5420936601599999</v>
      </c>
      <c r="K150" s="40">
        <v>8.6037892300800003</v>
      </c>
      <c r="L150" s="40">
        <v>518.17895734424656</v>
      </c>
    </row>
    <row r="151" spans="1:12" x14ac:dyDescent="0.25">
      <c r="A151" s="31" t="s">
        <v>367</v>
      </c>
      <c r="B151" s="40">
        <v>50.384587354838708</v>
      </c>
      <c r="C151" s="40">
        <v>125.5516416</v>
      </c>
      <c r="D151" s="40">
        <v>196.17444</v>
      </c>
      <c r="E151" s="40">
        <v>85.816769996715919</v>
      </c>
      <c r="F151" s="40">
        <v>0.27579428571428571</v>
      </c>
      <c r="G151" s="40">
        <v>1.2170451051157973</v>
      </c>
      <c r="H151" s="40">
        <v>29.215496368038739</v>
      </c>
      <c r="I151" s="40">
        <v>27.895809638399999</v>
      </c>
      <c r="J151" s="40">
        <v>3.373422533485714</v>
      </c>
      <c r="K151" s="40">
        <v>8.1940849810285723</v>
      </c>
      <c r="L151" s="40">
        <v>528.09909186333778</v>
      </c>
    </row>
    <row r="152" spans="1:12" x14ac:dyDescent="0.25">
      <c r="A152" s="31" t="s">
        <v>368</v>
      </c>
      <c r="B152" s="40">
        <v>52.783853419354834</v>
      </c>
      <c r="C152" s="40">
        <v>131.53029119999999</v>
      </c>
      <c r="D152" s="40">
        <v>205.51607999999999</v>
      </c>
      <c r="E152" s="40">
        <v>81.916007724137927</v>
      </c>
      <c r="F152" s="40">
        <v>0.26325818181818178</v>
      </c>
      <c r="G152" s="40">
        <v>1.1617248730650793</v>
      </c>
      <c r="H152" s="40">
        <v>27.887519260400612</v>
      </c>
      <c r="I152" s="40">
        <v>26.627818291200001</v>
      </c>
      <c r="J152" s="40">
        <v>3.2200851455999997</v>
      </c>
      <c r="K152" s="40">
        <v>7.8216265728000005</v>
      </c>
      <c r="L152" s="40">
        <v>538.7282646683766</v>
      </c>
    </row>
    <row r="153" spans="1:12" x14ac:dyDescent="0.25">
      <c r="A153" s="31" t="s">
        <v>369</v>
      </c>
      <c r="B153" s="40">
        <v>55.183119483870961</v>
      </c>
      <c r="C153" s="40">
        <v>137.5089408</v>
      </c>
      <c r="D153" s="40">
        <v>214.85772</v>
      </c>
      <c r="E153" s="40">
        <v>78.354442170914538</v>
      </c>
      <c r="F153" s="40">
        <v>0.25181217391304345</v>
      </c>
      <c r="G153" s="40">
        <v>1.1112150959752933</v>
      </c>
      <c r="H153" s="40">
        <v>26.67501842299189</v>
      </c>
      <c r="I153" s="40">
        <v>25.470087061147826</v>
      </c>
      <c r="J153" s="40">
        <v>3.0800814436173911</v>
      </c>
      <c r="K153" s="40">
        <v>7.4815558522434795</v>
      </c>
      <c r="L153" s="40">
        <v>549.97399250467436</v>
      </c>
    </row>
    <row r="154" spans="1:12" x14ac:dyDescent="0.25">
      <c r="A154" s="31" t="s">
        <v>370</v>
      </c>
      <c r="B154" s="40">
        <v>57.582385548387094</v>
      </c>
      <c r="C154" s="40">
        <v>143.48759039999999</v>
      </c>
      <c r="D154" s="40">
        <v>224.19936000000001</v>
      </c>
      <c r="E154" s="40">
        <v>75.08967374712644</v>
      </c>
      <c r="F154" s="40">
        <v>0.24131999999999998</v>
      </c>
      <c r="G154" s="40">
        <v>1.0649144669763226</v>
      </c>
      <c r="H154" s="40">
        <v>25.563559322033896</v>
      </c>
      <c r="I154" s="40">
        <v>24.408833433599998</v>
      </c>
      <c r="J154" s="40">
        <v>2.9517447167999999</v>
      </c>
      <c r="K154" s="40">
        <v>7.1698243584000005</v>
      </c>
      <c r="L154" s="40">
        <v>561.75920599332369</v>
      </c>
    </row>
    <row r="155" spans="1:12" x14ac:dyDescent="0.25">
      <c r="A155" s="31" t="s">
        <v>371</v>
      </c>
      <c r="B155" s="40">
        <v>59.981651612903221</v>
      </c>
      <c r="C155" s="40">
        <v>149.46624</v>
      </c>
      <c r="D155" s="40">
        <v>233.541</v>
      </c>
      <c r="E155" s="40">
        <v>72.086086797241379</v>
      </c>
      <c r="F155" s="40">
        <v>0.23166719999999999</v>
      </c>
      <c r="G155" s="40">
        <v>1.0223178882972699</v>
      </c>
      <c r="H155" s="40">
        <v>24.541016949152539</v>
      </c>
      <c r="I155" s="40">
        <v>23.432480096256</v>
      </c>
      <c r="J155" s="40">
        <v>2.8336749281279996</v>
      </c>
      <c r="K155" s="40">
        <v>6.8830313840640009</v>
      </c>
      <c r="L155" s="40">
        <v>574.01916685604226</v>
      </c>
    </row>
    <row r="156" spans="1:12" x14ac:dyDescent="0.25">
      <c r="A156" s="31" t="s">
        <v>399</v>
      </c>
      <c r="B156" s="40">
        <v>62.380917677419347</v>
      </c>
      <c r="C156" s="40">
        <v>155.44488959999998</v>
      </c>
      <c r="D156" s="40">
        <v>242.88264000000001</v>
      </c>
      <c r="E156" s="40">
        <v>69.313544997347478</v>
      </c>
      <c r="F156" s="40">
        <v>0.22275692307692305</v>
      </c>
      <c r="G156" s="40">
        <v>0.98299796951660556</v>
      </c>
      <c r="H156" s="40">
        <v>23.597131681877443</v>
      </c>
      <c r="I156" s="40">
        <v>22.531230861784614</v>
      </c>
      <c r="J156" s="40">
        <v>2.7246874308923075</v>
      </c>
      <c r="K156" s="40">
        <v>6.6182994077538471</v>
      </c>
      <c r="L156" s="40">
        <v>586.69909654966864</v>
      </c>
    </row>
    <row r="157" spans="1:12" x14ac:dyDescent="0.25">
      <c r="A157" s="31" t="s">
        <v>400</v>
      </c>
      <c r="B157" s="40">
        <v>64.780183741935474</v>
      </c>
      <c r="C157" s="40">
        <v>161.42353919999999</v>
      </c>
      <c r="D157" s="40">
        <v>252.22427999999999</v>
      </c>
      <c r="E157" s="40">
        <v>66.74637666411239</v>
      </c>
      <c r="F157" s="40">
        <v>0.21450666666666665</v>
      </c>
      <c r="G157" s="40">
        <v>0.94659063731228688</v>
      </c>
      <c r="H157" s="40">
        <v>22.723163841807906</v>
      </c>
      <c r="I157" s="40">
        <v>21.696740829866666</v>
      </c>
      <c r="J157" s="40">
        <v>2.6237730816</v>
      </c>
      <c r="K157" s="40">
        <v>6.373177207466667</v>
      </c>
      <c r="L157" s="40">
        <v>599.75233187076822</v>
      </c>
    </row>
    <row r="158" spans="1:12" x14ac:dyDescent="0.25">
      <c r="A158" s="31" t="s">
        <v>423</v>
      </c>
      <c r="B158" s="40">
        <v>67.179449806451601</v>
      </c>
      <c r="C158" s="40">
        <v>167.4021888</v>
      </c>
      <c r="D158" s="40">
        <v>261.56592000000001</v>
      </c>
      <c r="E158" s="40">
        <v>64.362577497536947</v>
      </c>
      <c r="F158" s="40">
        <v>0.20684571428571427</v>
      </c>
      <c r="G158" s="40">
        <v>0.91278382883684805</v>
      </c>
      <c r="H158" s="40">
        <v>21.911622276029053</v>
      </c>
      <c r="I158" s="40">
        <v>20.9218572288</v>
      </c>
      <c r="J158" s="40">
        <v>2.5300669001142855</v>
      </c>
      <c r="K158" s="40">
        <v>6.1455637357714297</v>
      </c>
      <c r="L158" s="40">
        <v>613.13887578782601</v>
      </c>
    </row>
    <row r="159" spans="1:12" x14ac:dyDescent="0.25">
      <c r="A159" s="31" t="s">
        <v>424</v>
      </c>
      <c r="B159" s="40">
        <v>69.578715870967741</v>
      </c>
      <c r="C159" s="40">
        <v>173.38083839999999</v>
      </c>
      <c r="D159" s="40">
        <v>270.90755999999999</v>
      </c>
      <c r="E159" s="40">
        <v>62.143178273483947</v>
      </c>
      <c r="F159" s="40">
        <v>0.19971310344827584</v>
      </c>
      <c r="G159" s="40">
        <v>0.88130852439419816</v>
      </c>
      <c r="H159" s="40">
        <v>21.156049094097018</v>
      </c>
      <c r="I159" s="40">
        <v>20.200413876082759</v>
      </c>
      <c r="J159" s="40">
        <v>2.442823213903448</v>
      </c>
      <c r="K159" s="40">
        <v>5.9336477448827596</v>
      </c>
      <c r="L159" s="40">
        <v>626.82424810126008</v>
      </c>
    </row>
    <row r="160" spans="1:12" x14ac:dyDescent="0.25">
      <c r="A160" s="31" t="s">
        <v>425</v>
      </c>
      <c r="B160" s="40">
        <v>71.977981935483868</v>
      </c>
      <c r="C160" s="40">
        <v>179.359488</v>
      </c>
      <c r="D160" s="40">
        <v>280.24919999999997</v>
      </c>
      <c r="E160" s="40">
        <v>60.071738997701146</v>
      </c>
      <c r="F160" s="40">
        <v>0.19305599999999998</v>
      </c>
      <c r="G160" s="40">
        <v>0.8519315735810582</v>
      </c>
      <c r="H160" s="40">
        <v>20.450847457627116</v>
      </c>
      <c r="I160" s="40">
        <v>19.527066746879999</v>
      </c>
      <c r="J160" s="40">
        <v>2.36139577344</v>
      </c>
      <c r="K160" s="40">
        <v>5.7358594867200008</v>
      </c>
      <c r="L160" s="40">
        <v>640.77856597143295</v>
      </c>
    </row>
    <row r="161" spans="1:12" x14ac:dyDescent="0.25">
      <c r="A161" s="31" t="s">
        <v>426</v>
      </c>
      <c r="B161" s="40">
        <v>74.377247999999994</v>
      </c>
      <c r="C161" s="40">
        <v>185.33813759999998</v>
      </c>
      <c r="D161" s="40">
        <v>289.59084000000001</v>
      </c>
      <c r="E161" s="40">
        <v>58.13394096551724</v>
      </c>
      <c r="F161" s="40">
        <v>0.18682838709677418</v>
      </c>
      <c r="G161" s="40">
        <v>0.82444990991715306</v>
      </c>
      <c r="H161" s="40">
        <v>19.791142700929466</v>
      </c>
      <c r="I161" s="40">
        <v>18.897161367948385</v>
      </c>
      <c r="J161" s="40">
        <v>2.2852217162322579</v>
      </c>
      <c r="K161" s="40">
        <v>5.5508317613419358</v>
      </c>
      <c r="L161" s="40">
        <v>654.9758024089831</v>
      </c>
    </row>
    <row r="162" spans="1:12" x14ac:dyDescent="0.25">
      <c r="B162" s="44" t="s">
        <v>340</v>
      </c>
      <c r="C162" s="45"/>
      <c r="D162" s="45"/>
      <c r="E162" s="45"/>
      <c r="F162" s="45"/>
      <c r="G162" s="45"/>
      <c r="H162" s="45"/>
      <c r="I162" s="45"/>
      <c r="J162" s="45"/>
      <c r="K162" s="45"/>
      <c r="L162" s="45"/>
    </row>
    <row r="163" spans="1:12" x14ac:dyDescent="0.25">
      <c r="A163" s="31" t="s">
        <v>249</v>
      </c>
      <c r="B163" s="40">
        <v>2.3992660645161288</v>
      </c>
      <c r="C163" s="40">
        <v>7.1174399999999984</v>
      </c>
      <c r="D163" s="40">
        <v>11.121</v>
      </c>
      <c r="E163" s="40">
        <v>1802.1521699310345</v>
      </c>
      <c r="F163" s="40">
        <v>5.7916799999999995</v>
      </c>
      <c r="G163" s="40">
        <v>25.557947207431745</v>
      </c>
      <c r="H163" s="40">
        <v>613.52542372881351</v>
      </c>
      <c r="I163" s="40">
        <v>585.81200240639998</v>
      </c>
      <c r="J163" s="40">
        <v>70.841873203199995</v>
      </c>
      <c r="K163" s="40">
        <v>172.07578460160002</v>
      </c>
      <c r="L163" s="40">
        <v>3296.394587142996</v>
      </c>
    </row>
    <row r="164" spans="1:12" x14ac:dyDescent="0.25">
      <c r="A164" s="31" t="s">
        <v>250</v>
      </c>
      <c r="B164" s="40">
        <v>4.7985321290322576</v>
      </c>
      <c r="C164" s="40">
        <v>14.234879999999997</v>
      </c>
      <c r="D164" s="40">
        <v>22.242000000000001</v>
      </c>
      <c r="E164" s="40">
        <v>901.07608496551723</v>
      </c>
      <c r="F164" s="40">
        <v>2.8958399999999997</v>
      </c>
      <c r="G164" s="40">
        <v>12.778973603715873</v>
      </c>
      <c r="H164" s="40">
        <v>306.76271186440675</v>
      </c>
      <c r="I164" s="40">
        <v>292.90600120319999</v>
      </c>
      <c r="J164" s="40">
        <v>35.420936601599998</v>
      </c>
      <c r="K164" s="40">
        <v>86.03789230080001</v>
      </c>
      <c r="L164" s="40">
        <v>1679.1538526682721</v>
      </c>
    </row>
    <row r="165" spans="1:12" x14ac:dyDescent="0.25">
      <c r="A165" s="31" t="s">
        <v>251</v>
      </c>
      <c r="B165" s="40">
        <v>7.1977981935483868</v>
      </c>
      <c r="C165" s="40">
        <v>21.352319999999995</v>
      </c>
      <c r="D165" s="40">
        <v>33.363</v>
      </c>
      <c r="E165" s="40">
        <v>600.71738997701152</v>
      </c>
      <c r="F165" s="40">
        <v>1.9305599999999998</v>
      </c>
      <c r="G165" s="40">
        <v>8.5193157358105811</v>
      </c>
      <c r="H165" s="40">
        <v>204.50847457627117</v>
      </c>
      <c r="I165" s="40">
        <v>195.27066746879999</v>
      </c>
      <c r="J165" s="40">
        <v>23.6139577344</v>
      </c>
      <c r="K165" s="40">
        <v>57.358594867200004</v>
      </c>
      <c r="L165" s="40">
        <v>1153.8320785530416</v>
      </c>
    </row>
    <row r="166" spans="1:12" x14ac:dyDescent="0.25">
      <c r="A166" s="31" t="s">
        <v>252</v>
      </c>
      <c r="B166" s="40">
        <v>9.5970642580645151</v>
      </c>
      <c r="C166" s="40">
        <v>28.469759999999994</v>
      </c>
      <c r="D166" s="40">
        <v>44.484000000000002</v>
      </c>
      <c r="E166" s="40">
        <v>450.53804248275861</v>
      </c>
      <c r="F166" s="40">
        <v>1.4479199999999999</v>
      </c>
      <c r="G166" s="40">
        <v>6.3894868018579363</v>
      </c>
      <c r="H166" s="40">
        <v>153.38135593220338</v>
      </c>
      <c r="I166" s="40">
        <v>146.4530006016</v>
      </c>
      <c r="J166" s="40">
        <v>17.710468300799999</v>
      </c>
      <c r="K166" s="40">
        <v>43.018946150400005</v>
      </c>
      <c r="L166" s="40">
        <v>901.49004452768452</v>
      </c>
    </row>
    <row r="167" spans="1:12" x14ac:dyDescent="0.25">
      <c r="A167" s="31" t="s">
        <v>253</v>
      </c>
      <c r="B167" s="40">
        <v>11.996330322580643</v>
      </c>
      <c r="C167" s="40">
        <v>35.587199999999996</v>
      </c>
      <c r="D167" s="40">
        <v>55.605000000000004</v>
      </c>
      <c r="E167" s="40">
        <v>360.43043398620688</v>
      </c>
      <c r="F167" s="40">
        <v>1.1583359999999998</v>
      </c>
      <c r="G167" s="40">
        <v>5.1115894414863492</v>
      </c>
      <c r="H167" s="40">
        <v>122.7050847457627</v>
      </c>
      <c r="I167" s="40">
        <v>117.16240048128</v>
      </c>
      <c r="J167" s="40">
        <v>14.16837464064</v>
      </c>
      <c r="K167" s="40">
        <v>34.415156920320001</v>
      </c>
      <c r="L167" s="40">
        <v>758.33990653827652</v>
      </c>
    </row>
    <row r="168" spans="1:12" x14ac:dyDescent="0.25">
      <c r="A168" s="31" t="s">
        <v>254</v>
      </c>
      <c r="B168" s="40">
        <v>14.395596387096774</v>
      </c>
      <c r="C168" s="40">
        <v>42.704639999999991</v>
      </c>
      <c r="D168" s="40">
        <v>66.725999999999999</v>
      </c>
      <c r="E168" s="40">
        <v>300.35869498850576</v>
      </c>
      <c r="F168" s="40">
        <v>0.96527999999999992</v>
      </c>
      <c r="G168" s="40">
        <v>4.2596578679052906</v>
      </c>
      <c r="H168" s="40">
        <v>102.25423728813558</v>
      </c>
      <c r="I168" s="40">
        <v>97.635333734399993</v>
      </c>
      <c r="J168" s="40">
        <v>11.8069788672</v>
      </c>
      <c r="K168" s="40">
        <v>28.679297433600002</v>
      </c>
      <c r="L168" s="40">
        <v>669.78571656684346</v>
      </c>
    </row>
    <row r="169" spans="1:12" x14ac:dyDescent="0.25">
      <c r="A169" s="31" t="s">
        <v>255</v>
      </c>
      <c r="B169" s="40">
        <v>16.7948624516129</v>
      </c>
      <c r="C169" s="40">
        <v>49.822079999999985</v>
      </c>
      <c r="D169" s="40">
        <v>77.847000000000008</v>
      </c>
      <c r="E169" s="40">
        <v>257.45030999014779</v>
      </c>
      <c r="F169" s="40">
        <v>0.82738285714285709</v>
      </c>
      <c r="G169" s="40">
        <v>3.6511353153473922</v>
      </c>
      <c r="H169" s="40">
        <v>87.646489104116213</v>
      </c>
      <c r="I169" s="40">
        <v>83.687428915200002</v>
      </c>
      <c r="J169" s="40">
        <v>10.120267600457142</v>
      </c>
      <c r="K169" s="40">
        <v>24.582254943085719</v>
      </c>
      <c r="L169" s="40">
        <v>612.42921117711001</v>
      </c>
    </row>
    <row r="170" spans="1:12" x14ac:dyDescent="0.25">
      <c r="A170" s="31" t="s">
        <v>256</v>
      </c>
      <c r="B170" s="40">
        <v>19.19412851612903</v>
      </c>
      <c r="C170" s="40">
        <v>56.939519999999987</v>
      </c>
      <c r="D170" s="40">
        <v>88.968000000000004</v>
      </c>
      <c r="E170" s="40">
        <v>225.26902124137931</v>
      </c>
      <c r="F170" s="40">
        <v>0.72395999999999994</v>
      </c>
      <c r="G170" s="40">
        <v>3.1947434009289681</v>
      </c>
      <c r="H170" s="40">
        <v>76.690677966101688</v>
      </c>
      <c r="I170" s="40">
        <v>73.226500300799998</v>
      </c>
      <c r="J170" s="40">
        <v>8.8552341503999994</v>
      </c>
      <c r="K170" s="40">
        <v>21.509473075200003</v>
      </c>
      <c r="L170" s="40">
        <v>574.57125865093894</v>
      </c>
    </row>
    <row r="171" spans="1:12" x14ac:dyDescent="0.25">
      <c r="A171" s="31" t="s">
        <v>257</v>
      </c>
      <c r="B171" s="40">
        <v>21.59339458064516</v>
      </c>
      <c r="C171" s="40">
        <v>64.056959999999989</v>
      </c>
      <c r="D171" s="40">
        <v>100.089</v>
      </c>
      <c r="E171" s="40">
        <v>200.23912999233715</v>
      </c>
      <c r="F171" s="40">
        <v>0.64351999999999998</v>
      </c>
      <c r="G171" s="40">
        <v>2.8397719119368605</v>
      </c>
      <c r="H171" s="40">
        <v>68.169491525423723</v>
      </c>
      <c r="I171" s="40">
        <v>65.090222489599995</v>
      </c>
      <c r="J171" s="40">
        <v>7.8713192447999996</v>
      </c>
      <c r="K171" s="40">
        <v>19.119531622400004</v>
      </c>
      <c r="L171" s="40">
        <v>549.71234136714293</v>
      </c>
    </row>
    <row r="172" spans="1:12" x14ac:dyDescent="0.25">
      <c r="A172" s="31" t="s">
        <v>239</v>
      </c>
      <c r="B172" s="40">
        <v>23.992660645161287</v>
      </c>
      <c r="C172" s="40">
        <v>71.174399999999991</v>
      </c>
      <c r="D172" s="40">
        <v>111.21000000000001</v>
      </c>
      <c r="E172" s="40">
        <v>180.21521699310344</v>
      </c>
      <c r="F172" s="40">
        <v>0.57916799999999991</v>
      </c>
      <c r="G172" s="40">
        <v>2.5557947207431746</v>
      </c>
      <c r="H172" s="40">
        <v>61.352542372881352</v>
      </c>
      <c r="I172" s="40">
        <v>58.581200240640001</v>
      </c>
      <c r="J172" s="40">
        <v>7.0841873203199999</v>
      </c>
      <c r="K172" s="40">
        <v>17.207578460160001</v>
      </c>
      <c r="L172" s="40">
        <v>533.95274875300925</v>
      </c>
    </row>
    <row r="173" spans="1:12" x14ac:dyDescent="0.25">
      <c r="A173" s="31" t="s">
        <v>240</v>
      </c>
      <c r="B173" s="40">
        <v>26.391926709677417</v>
      </c>
      <c r="C173" s="40">
        <v>78.291839999999979</v>
      </c>
      <c r="D173" s="40">
        <v>122.331</v>
      </c>
      <c r="E173" s="40">
        <v>163.83201544827585</v>
      </c>
      <c r="F173" s="40">
        <v>0.52651636363636356</v>
      </c>
      <c r="G173" s="40">
        <v>2.3234497461301586</v>
      </c>
      <c r="H173" s="40">
        <v>55.775038520801225</v>
      </c>
      <c r="I173" s="40">
        <v>53.255636582400001</v>
      </c>
      <c r="J173" s="40">
        <v>6.4401702911999994</v>
      </c>
      <c r="K173" s="40">
        <v>15.643253145600001</v>
      </c>
      <c r="L173" s="40">
        <v>524.81084680772096</v>
      </c>
    </row>
    <row r="174" spans="1:12" x14ac:dyDescent="0.25">
      <c r="A174" s="31" t="s">
        <v>241</v>
      </c>
      <c r="B174" s="40">
        <v>28.791192774193547</v>
      </c>
      <c r="C174" s="40">
        <v>85.409279999999981</v>
      </c>
      <c r="D174" s="40">
        <v>133.452</v>
      </c>
      <c r="E174" s="40">
        <v>150.17934749425288</v>
      </c>
      <c r="F174" s="40">
        <v>0.48263999999999996</v>
      </c>
      <c r="G174" s="40">
        <v>2.1298289339526453</v>
      </c>
      <c r="H174" s="40">
        <v>51.127118644067792</v>
      </c>
      <c r="I174" s="40">
        <v>48.817666867199996</v>
      </c>
      <c r="J174" s="40">
        <v>5.9034894335999999</v>
      </c>
      <c r="K174" s="40">
        <v>14.339648716800001</v>
      </c>
      <c r="L174" s="40">
        <v>520.63221286406679</v>
      </c>
    </row>
    <row r="175" spans="1:12" x14ac:dyDescent="0.25">
      <c r="A175" s="31" t="s">
        <v>242</v>
      </c>
      <c r="B175" s="40">
        <v>31.190458838709674</v>
      </c>
      <c r="C175" s="40">
        <v>92.526719999999983</v>
      </c>
      <c r="D175" s="40">
        <v>144.57300000000001</v>
      </c>
      <c r="E175" s="40">
        <v>138.62708999469496</v>
      </c>
      <c r="F175" s="40">
        <v>0.44551384615384609</v>
      </c>
      <c r="G175" s="40">
        <v>1.9659959390332111</v>
      </c>
      <c r="H175" s="40">
        <v>47.194263363754885</v>
      </c>
      <c r="I175" s="40">
        <v>45.062461723569228</v>
      </c>
      <c r="J175" s="40">
        <v>5.4493748617846149</v>
      </c>
      <c r="K175" s="40">
        <v>13.236598815507694</v>
      </c>
      <c r="L175" s="40">
        <v>520.27147738320809</v>
      </c>
    </row>
    <row r="176" spans="1:12" x14ac:dyDescent="0.25">
      <c r="A176" s="31" t="s">
        <v>243</v>
      </c>
      <c r="B176" s="40">
        <v>33.5897249032258</v>
      </c>
      <c r="C176" s="40">
        <v>99.644159999999971</v>
      </c>
      <c r="D176" s="40">
        <v>155.69400000000002</v>
      </c>
      <c r="E176" s="40">
        <v>128.72515499507389</v>
      </c>
      <c r="F176" s="40">
        <v>0.41369142857142854</v>
      </c>
      <c r="G176" s="40">
        <v>1.8255676576736961</v>
      </c>
      <c r="H176" s="40">
        <v>43.823244552058107</v>
      </c>
      <c r="I176" s="40">
        <v>41.843714457600001</v>
      </c>
      <c r="J176" s="40">
        <v>5.060133800228571</v>
      </c>
      <c r="K176" s="40">
        <v>12.291127471542859</v>
      </c>
      <c r="L176" s="40">
        <v>522.91051926597436</v>
      </c>
    </row>
    <row r="177" spans="1:12" x14ac:dyDescent="0.25">
      <c r="A177" s="31" t="s">
        <v>244</v>
      </c>
      <c r="B177" s="40">
        <v>35.988990967741934</v>
      </c>
      <c r="C177" s="40">
        <v>106.76159999999997</v>
      </c>
      <c r="D177" s="40">
        <v>166.815</v>
      </c>
      <c r="E177" s="40">
        <v>120.14347799540229</v>
      </c>
      <c r="F177" s="40">
        <v>0.38611199999999996</v>
      </c>
      <c r="G177" s="40">
        <v>1.7038631471621164</v>
      </c>
      <c r="H177" s="40">
        <v>40.901694915254232</v>
      </c>
      <c r="I177" s="40">
        <v>39.054133493759998</v>
      </c>
      <c r="J177" s="40">
        <v>4.7227915468799999</v>
      </c>
      <c r="K177" s="40">
        <v>11.471718973440002</v>
      </c>
      <c r="L177" s="40">
        <v>527.94938303964057</v>
      </c>
    </row>
    <row r="178" spans="1:12" x14ac:dyDescent="0.25">
      <c r="A178" s="31" t="s">
        <v>245</v>
      </c>
      <c r="B178" s="40">
        <v>38.388257032258061</v>
      </c>
      <c r="C178" s="40">
        <v>113.87903999999997</v>
      </c>
      <c r="D178" s="40">
        <v>177.93600000000001</v>
      </c>
      <c r="E178" s="40">
        <v>112.63451062068965</v>
      </c>
      <c r="F178" s="40">
        <v>0.36197999999999997</v>
      </c>
      <c r="G178" s="40">
        <v>1.5973717004644841</v>
      </c>
      <c r="H178" s="40">
        <v>38.345338983050844</v>
      </c>
      <c r="I178" s="40">
        <v>36.613250150399999</v>
      </c>
      <c r="J178" s="40">
        <v>4.4276170751999997</v>
      </c>
      <c r="K178" s="40">
        <v>10.754736537600001</v>
      </c>
      <c r="L178" s="40">
        <v>534.93810209966307</v>
      </c>
    </row>
    <row r="179" spans="1:12" x14ac:dyDescent="0.25">
      <c r="A179" s="31" t="s">
        <v>246</v>
      </c>
      <c r="B179" s="40">
        <v>40.787523096774187</v>
      </c>
      <c r="C179" s="40">
        <v>120.99647999999998</v>
      </c>
      <c r="D179" s="40">
        <v>189.05700000000002</v>
      </c>
      <c r="E179" s="40">
        <v>106.00895117241379</v>
      </c>
      <c r="F179" s="40">
        <v>0.3406870588235294</v>
      </c>
      <c r="G179" s="40">
        <v>1.5034086592606908</v>
      </c>
      <c r="H179" s="40">
        <v>36.089730807577268</v>
      </c>
      <c r="I179" s="40">
        <v>34.459529553317644</v>
      </c>
      <c r="J179" s="40">
        <v>4.1671690119529412</v>
      </c>
      <c r="K179" s="40">
        <v>10.122104976564707</v>
      </c>
      <c r="L179" s="40">
        <v>543.53258433668486</v>
      </c>
    </row>
    <row r="180" spans="1:12" x14ac:dyDescent="0.25">
      <c r="A180" s="31" t="s">
        <v>247</v>
      </c>
      <c r="B180" s="40">
        <v>43.186789161290321</v>
      </c>
      <c r="C180" s="40">
        <v>128.11391999999998</v>
      </c>
      <c r="D180" s="40">
        <v>200.178</v>
      </c>
      <c r="E180" s="40">
        <v>100.11956499616858</v>
      </c>
      <c r="F180" s="40">
        <v>0.32175999999999999</v>
      </c>
      <c r="G180" s="40">
        <v>1.4198859559684303</v>
      </c>
      <c r="H180" s="40">
        <v>34.084745762711862</v>
      </c>
      <c r="I180" s="40">
        <v>32.545111244799998</v>
      </c>
      <c r="J180" s="40">
        <v>3.9356596223999998</v>
      </c>
      <c r="K180" s="40">
        <v>9.5597658112000019</v>
      </c>
      <c r="L180" s="40">
        <v>553.46520255453902</v>
      </c>
    </row>
    <row r="181" spans="1:12" x14ac:dyDescent="0.25">
      <c r="A181" s="31" t="s">
        <v>248</v>
      </c>
      <c r="B181" s="40">
        <v>45.586055225806447</v>
      </c>
      <c r="C181" s="40">
        <v>135.23135999999997</v>
      </c>
      <c r="D181" s="40">
        <v>211.29900000000001</v>
      </c>
      <c r="E181" s="40">
        <v>94.850114206896549</v>
      </c>
      <c r="F181" s="40">
        <v>0.30482526315789471</v>
      </c>
      <c r="G181" s="40">
        <v>1.3451551161806181</v>
      </c>
      <c r="H181" s="40">
        <v>32.290811775200709</v>
      </c>
      <c r="I181" s="40">
        <v>30.832210652968421</v>
      </c>
      <c r="J181" s="40">
        <v>3.7285196422736839</v>
      </c>
      <c r="K181" s="40">
        <v>9.0566202421894744</v>
      </c>
      <c r="L181" s="40">
        <v>564.52467212467388</v>
      </c>
    </row>
    <row r="182" spans="1:12" x14ac:dyDescent="0.25">
      <c r="A182" s="31" t="s">
        <v>372</v>
      </c>
      <c r="B182" s="40">
        <v>47.985321290322574</v>
      </c>
      <c r="C182" s="40">
        <v>142.34879999999998</v>
      </c>
      <c r="D182" s="40">
        <v>222.42000000000002</v>
      </c>
      <c r="E182" s="40">
        <v>90.10760849655172</v>
      </c>
      <c r="F182" s="40">
        <v>0.28958399999999995</v>
      </c>
      <c r="G182" s="40">
        <v>1.2778973603715873</v>
      </c>
      <c r="H182" s="40">
        <v>30.676271186440676</v>
      </c>
      <c r="I182" s="40">
        <v>29.290600120320001</v>
      </c>
      <c r="J182" s="40">
        <v>3.5420936601599999</v>
      </c>
      <c r="K182" s="40">
        <v>8.6037892300800003</v>
      </c>
      <c r="L182" s="40">
        <v>576.54196534424671</v>
      </c>
    </row>
    <row r="183" spans="1:12" x14ac:dyDescent="0.25">
      <c r="A183" s="31" t="s">
        <v>373</v>
      </c>
      <c r="B183" s="40">
        <v>50.384587354838708</v>
      </c>
      <c r="C183" s="40">
        <v>149.46623999999997</v>
      </c>
      <c r="D183" s="40">
        <v>233.541</v>
      </c>
      <c r="E183" s="40">
        <v>85.816769996715919</v>
      </c>
      <c r="F183" s="40">
        <v>0.27579428571428571</v>
      </c>
      <c r="G183" s="40">
        <v>1.2170451051157973</v>
      </c>
      <c r="H183" s="40">
        <v>29.215496368038739</v>
      </c>
      <c r="I183" s="40">
        <v>27.895809638399999</v>
      </c>
      <c r="J183" s="40">
        <v>3.373422533485714</v>
      </c>
      <c r="K183" s="40">
        <v>8.1940849810285723</v>
      </c>
      <c r="L183" s="40">
        <v>589.38025026333776</v>
      </c>
    </row>
    <row r="184" spans="1:12" x14ac:dyDescent="0.25">
      <c r="A184" s="31" t="s">
        <v>374</v>
      </c>
      <c r="B184" s="40">
        <v>52.783853419354834</v>
      </c>
      <c r="C184" s="40">
        <v>156.58367999999996</v>
      </c>
      <c r="D184" s="40">
        <v>244.66200000000001</v>
      </c>
      <c r="E184" s="40">
        <v>81.916007724137927</v>
      </c>
      <c r="F184" s="40">
        <v>0.26325818181818178</v>
      </c>
      <c r="G184" s="40">
        <v>1.1617248730650793</v>
      </c>
      <c r="H184" s="40">
        <v>27.887519260400612</v>
      </c>
      <c r="I184" s="40">
        <v>26.627818291200001</v>
      </c>
      <c r="J184" s="40">
        <v>3.2200851455999997</v>
      </c>
      <c r="K184" s="40">
        <v>7.8216265728000005</v>
      </c>
      <c r="L184" s="40">
        <v>602.92757346837664</v>
      </c>
    </row>
    <row r="185" spans="1:12" x14ac:dyDescent="0.25">
      <c r="A185" s="31" t="s">
        <v>375</v>
      </c>
      <c r="B185" s="40">
        <v>55.183119483870961</v>
      </c>
      <c r="C185" s="40">
        <v>163.70111999999997</v>
      </c>
      <c r="D185" s="40">
        <v>255.78300000000002</v>
      </c>
      <c r="E185" s="40">
        <v>78.354442170914538</v>
      </c>
      <c r="F185" s="40">
        <v>0.25181217391304345</v>
      </c>
      <c r="G185" s="40">
        <v>1.1112150959752933</v>
      </c>
      <c r="H185" s="40">
        <v>26.67501842299189</v>
      </c>
      <c r="I185" s="40">
        <v>25.470087061147826</v>
      </c>
      <c r="J185" s="40">
        <v>3.0800814436173911</v>
      </c>
      <c r="K185" s="40">
        <v>7.4815558522434795</v>
      </c>
      <c r="L185" s="40">
        <v>617.09145170467445</v>
      </c>
    </row>
    <row r="186" spans="1:12" x14ac:dyDescent="0.25">
      <c r="A186" s="31" t="s">
        <v>376</v>
      </c>
      <c r="B186" s="40">
        <v>57.582385548387094</v>
      </c>
      <c r="C186" s="40">
        <v>170.81855999999996</v>
      </c>
      <c r="D186" s="40">
        <v>266.904</v>
      </c>
      <c r="E186" s="40">
        <v>75.08967374712644</v>
      </c>
      <c r="F186" s="40">
        <v>0.24131999999999998</v>
      </c>
      <c r="G186" s="40">
        <v>1.0649144669763226</v>
      </c>
      <c r="H186" s="40">
        <v>25.563559322033896</v>
      </c>
      <c r="I186" s="40">
        <v>24.408833433599998</v>
      </c>
      <c r="J186" s="40">
        <v>2.9517447167999999</v>
      </c>
      <c r="K186" s="40">
        <v>7.1698243584000005</v>
      </c>
      <c r="L186" s="40">
        <v>631.79481559332373</v>
      </c>
    </row>
    <row r="187" spans="1:12" x14ac:dyDescent="0.25">
      <c r="A187" s="31" t="s">
        <v>377</v>
      </c>
      <c r="B187" s="40">
        <v>59.981651612903221</v>
      </c>
      <c r="C187" s="40">
        <v>177.93599999999995</v>
      </c>
      <c r="D187" s="40">
        <v>278.02500000000003</v>
      </c>
      <c r="E187" s="40">
        <v>72.086086797241379</v>
      </c>
      <c r="F187" s="40">
        <v>0.23166719999999999</v>
      </c>
      <c r="G187" s="40">
        <v>1.0223178882972699</v>
      </c>
      <c r="H187" s="40">
        <v>24.541016949152539</v>
      </c>
      <c r="I187" s="40">
        <v>23.432480096256</v>
      </c>
      <c r="J187" s="40">
        <v>2.8336749281279996</v>
      </c>
      <c r="K187" s="40">
        <v>6.8830313840640009</v>
      </c>
      <c r="L187" s="40">
        <v>646.97292685604225</v>
      </c>
    </row>
    <row r="188" spans="1:12" x14ac:dyDescent="0.25">
      <c r="A188" s="31" t="s">
        <v>401</v>
      </c>
      <c r="B188" s="40">
        <v>62.380917677419347</v>
      </c>
      <c r="C188" s="40">
        <v>185.05343999999997</v>
      </c>
      <c r="D188" s="40">
        <v>289.14600000000002</v>
      </c>
      <c r="E188" s="40">
        <v>69.313544997347478</v>
      </c>
      <c r="F188" s="40">
        <v>0.22275692307692305</v>
      </c>
      <c r="G188" s="40">
        <v>0.98299796951660556</v>
      </c>
      <c r="H188" s="40">
        <v>23.597131681877443</v>
      </c>
      <c r="I188" s="40">
        <v>22.531230861784614</v>
      </c>
      <c r="J188" s="40">
        <v>2.7246874308923075</v>
      </c>
      <c r="K188" s="40">
        <v>6.6182994077538471</v>
      </c>
      <c r="L188" s="40">
        <v>662.57100694966857</v>
      </c>
    </row>
    <row r="189" spans="1:12" x14ac:dyDescent="0.25">
      <c r="A189" s="31" t="s">
        <v>402</v>
      </c>
      <c r="B189" s="40">
        <v>64.780183741935474</v>
      </c>
      <c r="C189" s="40">
        <v>192.17087999999995</v>
      </c>
      <c r="D189" s="40">
        <v>300.267</v>
      </c>
      <c r="E189" s="40">
        <v>66.74637666411239</v>
      </c>
      <c r="F189" s="40">
        <v>0.21450666666666665</v>
      </c>
      <c r="G189" s="40">
        <v>0.94659063731228688</v>
      </c>
      <c r="H189" s="40">
        <v>22.723163841807906</v>
      </c>
      <c r="I189" s="40">
        <v>21.696740829866666</v>
      </c>
      <c r="J189" s="40">
        <v>2.6237730816</v>
      </c>
      <c r="K189" s="40">
        <v>6.373177207466667</v>
      </c>
      <c r="L189" s="40">
        <v>678.54239267076809</v>
      </c>
    </row>
    <row r="190" spans="1:12" x14ac:dyDescent="0.25">
      <c r="A190" s="31" t="s">
        <v>427</v>
      </c>
      <c r="B190" s="40">
        <v>67.179449806451601</v>
      </c>
      <c r="C190" s="40">
        <v>199.28831999999994</v>
      </c>
      <c r="D190" s="40">
        <v>311.38800000000003</v>
      </c>
      <c r="E190" s="40">
        <v>64.362577497536947</v>
      </c>
      <c r="F190" s="40">
        <v>0.20684571428571427</v>
      </c>
      <c r="G190" s="40">
        <v>0.91278382883684805</v>
      </c>
      <c r="H190" s="40">
        <v>21.911622276029053</v>
      </c>
      <c r="I190" s="40">
        <v>20.9218572288</v>
      </c>
      <c r="J190" s="40">
        <v>2.5300669001142855</v>
      </c>
      <c r="K190" s="40">
        <v>6.1455637357714297</v>
      </c>
      <c r="L190" s="40">
        <v>694.84708698782595</v>
      </c>
    </row>
    <row r="191" spans="1:12" x14ac:dyDescent="0.25">
      <c r="A191" s="31" t="s">
        <v>428</v>
      </c>
      <c r="B191" s="40">
        <v>69.578715870967741</v>
      </c>
      <c r="C191" s="40">
        <v>206.40575999999996</v>
      </c>
      <c r="D191" s="40">
        <v>322.50900000000001</v>
      </c>
      <c r="E191" s="40">
        <v>62.143178273483947</v>
      </c>
      <c r="F191" s="40">
        <v>0.19971310344827584</v>
      </c>
      <c r="G191" s="40">
        <v>0.88130852439419816</v>
      </c>
      <c r="H191" s="40">
        <v>21.156049094097018</v>
      </c>
      <c r="I191" s="40">
        <v>20.200413876082759</v>
      </c>
      <c r="J191" s="40">
        <v>2.442823213903448</v>
      </c>
      <c r="K191" s="40">
        <v>5.9336477448827596</v>
      </c>
      <c r="L191" s="40">
        <v>711.45060970126008</v>
      </c>
    </row>
    <row r="192" spans="1:12" x14ac:dyDescent="0.25">
      <c r="A192" s="31" t="s">
        <v>429</v>
      </c>
      <c r="B192" s="40">
        <v>71.977981935483868</v>
      </c>
      <c r="C192" s="40">
        <v>213.52319999999995</v>
      </c>
      <c r="D192" s="40">
        <v>333.63</v>
      </c>
      <c r="E192" s="40">
        <v>60.071738997701146</v>
      </c>
      <c r="F192" s="40">
        <v>0.19305599999999998</v>
      </c>
      <c r="G192" s="40">
        <v>0.8519315735810582</v>
      </c>
      <c r="H192" s="40">
        <v>20.450847457627116</v>
      </c>
      <c r="I192" s="40">
        <v>19.527066746879999</v>
      </c>
      <c r="J192" s="40">
        <v>2.36139577344</v>
      </c>
      <c r="K192" s="40">
        <v>5.7358594867200008</v>
      </c>
      <c r="L192" s="40">
        <v>728.32307797143301</v>
      </c>
    </row>
    <row r="193" spans="1:12" x14ac:dyDescent="0.25">
      <c r="A193" s="31" t="s">
        <v>430</v>
      </c>
      <c r="B193" s="40">
        <v>74.377247999999994</v>
      </c>
      <c r="C193" s="40">
        <v>220.64063999999996</v>
      </c>
      <c r="D193" s="40">
        <v>344.75100000000003</v>
      </c>
      <c r="E193" s="40">
        <v>58.13394096551724</v>
      </c>
      <c r="F193" s="40">
        <v>0.18682838709677418</v>
      </c>
      <c r="G193" s="40">
        <v>0.82444990991715306</v>
      </c>
      <c r="H193" s="40">
        <v>19.791142700929466</v>
      </c>
      <c r="I193" s="40">
        <v>18.897161367948385</v>
      </c>
      <c r="J193" s="40">
        <v>2.2852217162322579</v>
      </c>
      <c r="K193" s="40">
        <v>5.5508317613419358</v>
      </c>
      <c r="L193" s="40">
        <v>745.4384648089831</v>
      </c>
    </row>
    <row r="194" spans="1:12" x14ac:dyDescent="0.25">
      <c r="B194" s="44" t="s">
        <v>341</v>
      </c>
      <c r="C194" s="45"/>
      <c r="D194" s="45"/>
      <c r="E194" s="45"/>
      <c r="F194" s="45"/>
      <c r="G194" s="45"/>
      <c r="H194" s="45"/>
      <c r="I194" s="45"/>
      <c r="J194" s="45"/>
      <c r="K194" s="45"/>
      <c r="L194" s="45"/>
    </row>
    <row r="195" spans="1:12" x14ac:dyDescent="0.25">
      <c r="A195" s="31" t="s">
        <v>268</v>
      </c>
      <c r="B195" s="40">
        <v>2.3992660645161288</v>
      </c>
      <c r="C195" s="40">
        <v>7.5919359999999996</v>
      </c>
      <c r="D195" s="40">
        <v>11.862400000000001</v>
      </c>
      <c r="E195" s="40">
        <v>1802.1521699310345</v>
      </c>
      <c r="F195" s="40">
        <v>5.7916799999999995</v>
      </c>
      <c r="G195" s="40">
        <v>25.557947207431745</v>
      </c>
      <c r="H195" s="40">
        <v>613.52542372881351</v>
      </c>
      <c r="I195" s="40">
        <v>585.81200240639998</v>
      </c>
      <c r="J195" s="40">
        <v>70.841873203199995</v>
      </c>
      <c r="K195" s="40">
        <v>172.07578460160002</v>
      </c>
      <c r="L195" s="40">
        <v>3297.6104831429957</v>
      </c>
    </row>
    <row r="196" spans="1:12" x14ac:dyDescent="0.25">
      <c r="A196" s="31" t="s">
        <v>269</v>
      </c>
      <c r="B196" s="40">
        <v>4.7985321290322576</v>
      </c>
      <c r="C196" s="40">
        <v>15.183871999999999</v>
      </c>
      <c r="D196" s="40">
        <v>23.724800000000002</v>
      </c>
      <c r="E196" s="40">
        <v>901.07608496551723</v>
      </c>
      <c r="F196" s="40">
        <v>2.8958399999999997</v>
      </c>
      <c r="G196" s="40">
        <v>12.778973603715873</v>
      </c>
      <c r="H196" s="40">
        <v>306.76271186440675</v>
      </c>
      <c r="I196" s="40">
        <v>292.90600120319999</v>
      </c>
      <c r="J196" s="40">
        <v>35.420936601599998</v>
      </c>
      <c r="K196" s="40">
        <v>86.03789230080001</v>
      </c>
      <c r="L196" s="40">
        <v>1681.5856446682722</v>
      </c>
    </row>
    <row r="197" spans="1:12" x14ac:dyDescent="0.25">
      <c r="A197" s="31" t="s">
        <v>270</v>
      </c>
      <c r="B197" s="40">
        <v>7.1977981935483868</v>
      </c>
      <c r="C197" s="40">
        <v>22.775807999999998</v>
      </c>
      <c r="D197" s="40">
        <v>35.587200000000003</v>
      </c>
      <c r="E197" s="40">
        <v>600.71738997701152</v>
      </c>
      <c r="F197" s="40">
        <v>1.9305599999999998</v>
      </c>
      <c r="G197" s="40">
        <v>8.5193157358105811</v>
      </c>
      <c r="H197" s="40">
        <v>204.50847457627117</v>
      </c>
      <c r="I197" s="40">
        <v>195.27066746879999</v>
      </c>
      <c r="J197" s="40">
        <v>23.6139577344</v>
      </c>
      <c r="K197" s="40">
        <v>57.358594867200004</v>
      </c>
      <c r="L197" s="40">
        <v>1157.4797665530416</v>
      </c>
    </row>
    <row r="198" spans="1:12" x14ac:dyDescent="0.25">
      <c r="A198" s="31" t="s">
        <v>271</v>
      </c>
      <c r="B198" s="40">
        <v>9.5970642580645151</v>
      </c>
      <c r="C198" s="40">
        <v>30.367743999999998</v>
      </c>
      <c r="D198" s="40">
        <v>47.449600000000004</v>
      </c>
      <c r="E198" s="40">
        <v>450.53804248275861</v>
      </c>
      <c r="F198" s="40">
        <v>1.4479199999999999</v>
      </c>
      <c r="G198" s="40">
        <v>6.3894868018579363</v>
      </c>
      <c r="H198" s="40">
        <v>153.38135593220338</v>
      </c>
      <c r="I198" s="40">
        <v>146.4530006016</v>
      </c>
      <c r="J198" s="40">
        <v>17.710468300799999</v>
      </c>
      <c r="K198" s="40">
        <v>43.018946150400005</v>
      </c>
      <c r="L198" s="40">
        <v>906.35362852768446</v>
      </c>
    </row>
    <row r="199" spans="1:12" x14ac:dyDescent="0.25">
      <c r="A199" s="31" t="s">
        <v>272</v>
      </c>
      <c r="B199" s="40">
        <v>11.996330322580643</v>
      </c>
      <c r="C199" s="40">
        <v>37.959679999999999</v>
      </c>
      <c r="D199" s="40">
        <v>59.312000000000005</v>
      </c>
      <c r="E199" s="40">
        <v>360.43043398620688</v>
      </c>
      <c r="F199" s="40">
        <v>1.1583359999999998</v>
      </c>
      <c r="G199" s="40">
        <v>5.1115894414863492</v>
      </c>
      <c r="H199" s="40">
        <v>122.7050847457627</v>
      </c>
      <c r="I199" s="40">
        <v>117.16240048128</v>
      </c>
      <c r="J199" s="40">
        <v>14.16837464064</v>
      </c>
      <c r="K199" s="40">
        <v>34.415156920320001</v>
      </c>
      <c r="L199" s="40">
        <v>764.41938653827651</v>
      </c>
    </row>
    <row r="200" spans="1:12" x14ac:dyDescent="0.25">
      <c r="A200" s="31" t="s">
        <v>273</v>
      </c>
      <c r="B200" s="40">
        <v>14.395596387096774</v>
      </c>
      <c r="C200" s="40">
        <v>45.551615999999996</v>
      </c>
      <c r="D200" s="40">
        <v>71.174400000000006</v>
      </c>
      <c r="E200" s="40">
        <v>300.35869498850576</v>
      </c>
      <c r="F200" s="40">
        <v>0.96527999999999992</v>
      </c>
      <c r="G200" s="40">
        <v>4.2596578679052906</v>
      </c>
      <c r="H200" s="40">
        <v>102.25423728813558</v>
      </c>
      <c r="I200" s="40">
        <v>97.635333734399993</v>
      </c>
      <c r="J200" s="40">
        <v>11.8069788672</v>
      </c>
      <c r="K200" s="40">
        <v>28.679297433600002</v>
      </c>
      <c r="L200" s="40">
        <v>677.08109256684338</v>
      </c>
    </row>
    <row r="201" spans="1:12" x14ac:dyDescent="0.25">
      <c r="A201" s="31" t="s">
        <v>274</v>
      </c>
      <c r="B201" s="40">
        <v>16.7948624516129</v>
      </c>
      <c r="C201" s="40">
        <v>53.143552</v>
      </c>
      <c r="D201" s="40">
        <v>83.036799999999999</v>
      </c>
      <c r="E201" s="40">
        <v>257.45030999014779</v>
      </c>
      <c r="F201" s="40">
        <v>0.82738285714285709</v>
      </c>
      <c r="G201" s="40">
        <v>3.6511353153473922</v>
      </c>
      <c r="H201" s="40">
        <v>87.646489104116213</v>
      </c>
      <c r="I201" s="40">
        <v>83.687428915200002</v>
      </c>
      <c r="J201" s="40">
        <v>10.120267600457142</v>
      </c>
      <c r="K201" s="40">
        <v>24.582254943085719</v>
      </c>
      <c r="L201" s="40">
        <v>620.94048317710997</v>
      </c>
    </row>
    <row r="202" spans="1:12" x14ac:dyDescent="0.25">
      <c r="A202" s="31" t="s">
        <v>275</v>
      </c>
      <c r="B202" s="40">
        <v>19.19412851612903</v>
      </c>
      <c r="C202" s="40">
        <v>60.735487999999997</v>
      </c>
      <c r="D202" s="40">
        <v>94.899200000000008</v>
      </c>
      <c r="E202" s="40">
        <v>225.26902124137931</v>
      </c>
      <c r="F202" s="40">
        <v>0.72395999999999994</v>
      </c>
      <c r="G202" s="40">
        <v>3.1947434009289681</v>
      </c>
      <c r="H202" s="40">
        <v>76.690677966101688</v>
      </c>
      <c r="I202" s="40">
        <v>73.226500300799998</v>
      </c>
      <c r="J202" s="40">
        <v>8.8552341503999994</v>
      </c>
      <c r="K202" s="40">
        <v>21.509473075200003</v>
      </c>
      <c r="L202" s="40">
        <v>584.29842665093906</v>
      </c>
    </row>
    <row r="203" spans="1:12" x14ac:dyDescent="0.25">
      <c r="A203" s="31" t="s">
        <v>276</v>
      </c>
      <c r="B203" s="40">
        <v>21.59339458064516</v>
      </c>
      <c r="C203" s="40">
        <v>68.327423999999993</v>
      </c>
      <c r="D203" s="40">
        <v>106.76160000000002</v>
      </c>
      <c r="E203" s="40">
        <v>200.23912999233715</v>
      </c>
      <c r="F203" s="40">
        <v>0.64351999999999998</v>
      </c>
      <c r="G203" s="40">
        <v>2.8397719119368605</v>
      </c>
      <c r="H203" s="40">
        <v>68.169491525423723</v>
      </c>
      <c r="I203" s="40">
        <v>65.090222489599995</v>
      </c>
      <c r="J203" s="40">
        <v>7.8713192447999996</v>
      </c>
      <c r="K203" s="40">
        <v>19.119531622400004</v>
      </c>
      <c r="L203" s="40">
        <v>560.65540536714298</v>
      </c>
    </row>
    <row r="204" spans="1:12" x14ac:dyDescent="0.25">
      <c r="A204" s="31" t="s">
        <v>258</v>
      </c>
      <c r="B204" s="40">
        <v>23.992660645161287</v>
      </c>
      <c r="C204" s="40">
        <v>75.919359999999998</v>
      </c>
      <c r="D204" s="40">
        <v>118.62400000000001</v>
      </c>
      <c r="E204" s="40">
        <v>180.21521699310344</v>
      </c>
      <c r="F204" s="40">
        <v>0.57916799999999991</v>
      </c>
      <c r="G204" s="40">
        <v>2.5557947207431746</v>
      </c>
      <c r="H204" s="40">
        <v>61.352542372881352</v>
      </c>
      <c r="I204" s="40">
        <v>58.581200240640001</v>
      </c>
      <c r="J204" s="40">
        <v>7.0841873203199999</v>
      </c>
      <c r="K204" s="40">
        <v>17.207578460160001</v>
      </c>
      <c r="L204" s="40">
        <v>546.11170875300922</v>
      </c>
    </row>
    <row r="205" spans="1:12" x14ac:dyDescent="0.25">
      <c r="A205" s="31" t="s">
        <v>259</v>
      </c>
      <c r="B205" s="40">
        <v>26.391926709677417</v>
      </c>
      <c r="C205" s="40">
        <v>83.511296000000002</v>
      </c>
      <c r="D205" s="40">
        <v>130.4864</v>
      </c>
      <c r="E205" s="40">
        <v>163.83201544827585</v>
      </c>
      <c r="F205" s="40">
        <v>0.52651636363636356</v>
      </c>
      <c r="G205" s="40">
        <v>2.3234497461301586</v>
      </c>
      <c r="H205" s="40">
        <v>55.775038520801225</v>
      </c>
      <c r="I205" s="40">
        <v>53.255636582400001</v>
      </c>
      <c r="J205" s="40">
        <v>6.4401702911999994</v>
      </c>
      <c r="K205" s="40">
        <v>15.643253145600001</v>
      </c>
      <c r="L205" s="40">
        <v>538.1857028077211</v>
      </c>
    </row>
    <row r="206" spans="1:12" x14ac:dyDescent="0.25">
      <c r="A206" s="31" t="s">
        <v>260</v>
      </c>
      <c r="B206" s="40">
        <v>28.791192774193547</v>
      </c>
      <c r="C206" s="40">
        <v>91.103231999999991</v>
      </c>
      <c r="D206" s="40">
        <v>142.34880000000001</v>
      </c>
      <c r="E206" s="40">
        <v>150.17934749425288</v>
      </c>
      <c r="F206" s="40">
        <v>0.48263999999999996</v>
      </c>
      <c r="G206" s="40">
        <v>2.1298289339526453</v>
      </c>
      <c r="H206" s="40">
        <v>51.127118644067792</v>
      </c>
      <c r="I206" s="40">
        <v>48.817666867199996</v>
      </c>
      <c r="J206" s="40">
        <v>5.9034894335999999</v>
      </c>
      <c r="K206" s="40">
        <v>14.339648716800001</v>
      </c>
      <c r="L206" s="40">
        <v>535.22296486406685</v>
      </c>
    </row>
    <row r="207" spans="1:12" x14ac:dyDescent="0.25">
      <c r="A207" s="31" t="s">
        <v>261</v>
      </c>
      <c r="B207" s="40">
        <v>31.190458838709674</v>
      </c>
      <c r="C207" s="40">
        <v>98.695167999999995</v>
      </c>
      <c r="D207" s="40">
        <v>154.21120000000002</v>
      </c>
      <c r="E207" s="40">
        <v>138.62708999469496</v>
      </c>
      <c r="F207" s="40">
        <v>0.44551384615384609</v>
      </c>
      <c r="G207" s="40">
        <v>1.9659959390332111</v>
      </c>
      <c r="H207" s="40">
        <v>47.194263363754885</v>
      </c>
      <c r="I207" s="40">
        <v>45.062461723569228</v>
      </c>
      <c r="J207" s="40">
        <v>5.4493748617846149</v>
      </c>
      <c r="K207" s="40">
        <v>13.236598815507694</v>
      </c>
      <c r="L207" s="40">
        <v>536.0781253832082</v>
      </c>
    </row>
    <row r="208" spans="1:12" x14ac:dyDescent="0.25">
      <c r="A208" s="31" t="s">
        <v>262</v>
      </c>
      <c r="B208" s="40">
        <v>33.5897249032258</v>
      </c>
      <c r="C208" s="40">
        <v>106.287104</v>
      </c>
      <c r="D208" s="40">
        <v>166.0736</v>
      </c>
      <c r="E208" s="40">
        <v>128.72515499507389</v>
      </c>
      <c r="F208" s="40">
        <v>0.41369142857142854</v>
      </c>
      <c r="G208" s="40">
        <v>1.8255676576736961</v>
      </c>
      <c r="H208" s="40">
        <v>43.823244552058107</v>
      </c>
      <c r="I208" s="40">
        <v>41.843714457600001</v>
      </c>
      <c r="J208" s="40">
        <v>5.060133800228571</v>
      </c>
      <c r="K208" s="40">
        <v>12.291127471542859</v>
      </c>
      <c r="L208" s="40">
        <v>539.93306326597428</v>
      </c>
    </row>
    <row r="209" spans="1:12" x14ac:dyDescent="0.25">
      <c r="A209" s="31" t="s">
        <v>263</v>
      </c>
      <c r="B209" s="40">
        <v>35.988990967741934</v>
      </c>
      <c r="C209" s="40">
        <v>113.87903999999999</v>
      </c>
      <c r="D209" s="40">
        <v>177.93600000000001</v>
      </c>
      <c r="E209" s="40">
        <v>120.14347799540229</v>
      </c>
      <c r="F209" s="40">
        <v>0.38611199999999996</v>
      </c>
      <c r="G209" s="40">
        <v>1.7038631471621164</v>
      </c>
      <c r="H209" s="40">
        <v>40.901694915254232</v>
      </c>
      <c r="I209" s="40">
        <v>39.054133493759998</v>
      </c>
      <c r="J209" s="40">
        <v>4.7227915468799999</v>
      </c>
      <c r="K209" s="40">
        <v>11.471718973440002</v>
      </c>
      <c r="L209" s="40">
        <v>546.18782303964065</v>
      </c>
    </row>
    <row r="210" spans="1:12" x14ac:dyDescent="0.25">
      <c r="A210" s="31" t="s">
        <v>264</v>
      </c>
      <c r="B210" s="40">
        <v>38.388257032258061</v>
      </c>
      <c r="C210" s="40">
        <v>121.47097599999999</v>
      </c>
      <c r="D210" s="40">
        <v>189.79840000000002</v>
      </c>
      <c r="E210" s="40">
        <v>112.63451062068965</v>
      </c>
      <c r="F210" s="40">
        <v>0.36197999999999997</v>
      </c>
      <c r="G210" s="40">
        <v>1.5973717004644841</v>
      </c>
      <c r="H210" s="40">
        <v>38.345338983050844</v>
      </c>
      <c r="I210" s="40">
        <v>36.613250150399999</v>
      </c>
      <c r="J210" s="40">
        <v>4.4276170751999997</v>
      </c>
      <c r="K210" s="40">
        <v>10.754736537600001</v>
      </c>
      <c r="L210" s="40">
        <v>554.39243809966308</v>
      </c>
    </row>
    <row r="211" spans="1:12" x14ac:dyDescent="0.25">
      <c r="A211" s="31" t="s">
        <v>265</v>
      </c>
      <c r="B211" s="40">
        <v>40.787523096774187</v>
      </c>
      <c r="C211" s="40">
        <v>129.06291199999998</v>
      </c>
      <c r="D211" s="40">
        <v>201.66080000000002</v>
      </c>
      <c r="E211" s="40">
        <v>106.00895117241379</v>
      </c>
      <c r="F211" s="40">
        <v>0.3406870588235294</v>
      </c>
      <c r="G211" s="40">
        <v>1.5034086592606908</v>
      </c>
      <c r="H211" s="40">
        <v>36.089730807577268</v>
      </c>
      <c r="I211" s="40">
        <v>34.459529553317644</v>
      </c>
      <c r="J211" s="40">
        <v>4.1671690119529412</v>
      </c>
      <c r="K211" s="40">
        <v>10.122104976564707</v>
      </c>
      <c r="L211" s="40">
        <v>564.2028163366848</v>
      </c>
    </row>
    <row r="212" spans="1:12" x14ac:dyDescent="0.25">
      <c r="A212" s="31" t="s">
        <v>266</v>
      </c>
      <c r="B212" s="40">
        <v>43.186789161290321</v>
      </c>
      <c r="C212" s="40">
        <v>136.65484799999999</v>
      </c>
      <c r="D212" s="40">
        <v>213.52320000000003</v>
      </c>
      <c r="E212" s="40">
        <v>100.11956499616858</v>
      </c>
      <c r="F212" s="40">
        <v>0.32175999999999999</v>
      </c>
      <c r="G212" s="40">
        <v>1.4198859559684303</v>
      </c>
      <c r="H212" s="40">
        <v>34.084745762711862</v>
      </c>
      <c r="I212" s="40">
        <v>32.545111244799998</v>
      </c>
      <c r="J212" s="40">
        <v>3.9356596223999998</v>
      </c>
      <c r="K212" s="40">
        <v>9.5597658112000019</v>
      </c>
      <c r="L212" s="40">
        <v>575.35133055453912</v>
      </c>
    </row>
    <row r="213" spans="1:12" x14ac:dyDescent="0.25">
      <c r="A213" s="31" t="s">
        <v>267</v>
      </c>
      <c r="B213" s="40">
        <v>45.586055225806447</v>
      </c>
      <c r="C213" s="40">
        <v>144.24678399999999</v>
      </c>
      <c r="D213" s="40">
        <v>225.38560000000001</v>
      </c>
      <c r="E213" s="40">
        <v>94.850114206896549</v>
      </c>
      <c r="F213" s="40">
        <v>0.30482526315789471</v>
      </c>
      <c r="G213" s="40">
        <v>1.3451551161806181</v>
      </c>
      <c r="H213" s="40">
        <v>32.290811775200709</v>
      </c>
      <c r="I213" s="40">
        <v>30.832210652968421</v>
      </c>
      <c r="J213" s="40">
        <v>3.7285196422736839</v>
      </c>
      <c r="K213" s="40">
        <v>9.0566202421894744</v>
      </c>
      <c r="L213" s="40">
        <v>587.6266961246738</v>
      </c>
    </row>
    <row r="214" spans="1:12" x14ac:dyDescent="0.25">
      <c r="A214" s="31" t="s">
        <v>378</v>
      </c>
      <c r="B214" s="40">
        <v>47.985321290322574</v>
      </c>
      <c r="C214" s="40">
        <v>151.83872</v>
      </c>
      <c r="D214" s="40">
        <v>237.24800000000002</v>
      </c>
      <c r="E214" s="40">
        <v>90.10760849655172</v>
      </c>
      <c r="F214" s="40">
        <v>0.28958399999999995</v>
      </c>
      <c r="G214" s="40">
        <v>1.2778973603715873</v>
      </c>
      <c r="H214" s="40">
        <v>30.676271186440676</v>
      </c>
      <c r="I214" s="40">
        <v>29.290600120320001</v>
      </c>
      <c r="J214" s="40">
        <v>3.5420936601599999</v>
      </c>
      <c r="K214" s="40">
        <v>8.6037892300800003</v>
      </c>
      <c r="L214" s="40">
        <v>600.85988534424666</v>
      </c>
    </row>
    <row r="215" spans="1:12" x14ac:dyDescent="0.25">
      <c r="A215" s="31" t="s">
        <v>379</v>
      </c>
      <c r="B215" s="40">
        <v>50.384587354838708</v>
      </c>
      <c r="C215" s="40">
        <v>159.430656</v>
      </c>
      <c r="D215" s="40">
        <v>249.11040000000003</v>
      </c>
      <c r="E215" s="40">
        <v>85.816769996715919</v>
      </c>
      <c r="F215" s="40">
        <v>0.27579428571428571</v>
      </c>
      <c r="G215" s="40">
        <v>1.2170451051157973</v>
      </c>
      <c r="H215" s="40">
        <v>29.215496368038739</v>
      </c>
      <c r="I215" s="40">
        <v>27.895809638399999</v>
      </c>
      <c r="J215" s="40">
        <v>3.373422533485714</v>
      </c>
      <c r="K215" s="40">
        <v>8.1940849810285723</v>
      </c>
      <c r="L215" s="40">
        <v>614.91406626333776</v>
      </c>
    </row>
    <row r="216" spans="1:12" x14ac:dyDescent="0.25">
      <c r="A216" s="31" t="s">
        <v>380</v>
      </c>
      <c r="B216" s="40">
        <v>52.783853419354834</v>
      </c>
      <c r="C216" s="40">
        <v>167.022592</v>
      </c>
      <c r="D216" s="40">
        <v>260.97280000000001</v>
      </c>
      <c r="E216" s="40">
        <v>81.916007724137927</v>
      </c>
      <c r="F216" s="40">
        <v>0.26325818181818178</v>
      </c>
      <c r="G216" s="40">
        <v>1.1617248730650793</v>
      </c>
      <c r="H216" s="40">
        <v>27.887519260400612</v>
      </c>
      <c r="I216" s="40">
        <v>26.627818291200001</v>
      </c>
      <c r="J216" s="40">
        <v>3.2200851455999997</v>
      </c>
      <c r="K216" s="40">
        <v>7.8216265728000005</v>
      </c>
      <c r="L216" s="40">
        <v>629.67728546837668</v>
      </c>
    </row>
    <row r="217" spans="1:12" x14ac:dyDescent="0.25">
      <c r="A217" s="31" t="s">
        <v>381</v>
      </c>
      <c r="B217" s="40">
        <v>55.183119483870961</v>
      </c>
      <c r="C217" s="40">
        <v>174.61452799999998</v>
      </c>
      <c r="D217" s="40">
        <v>272.83520000000004</v>
      </c>
      <c r="E217" s="40">
        <v>78.354442170914538</v>
      </c>
      <c r="F217" s="40">
        <v>0.25181217391304345</v>
      </c>
      <c r="G217" s="40">
        <v>1.1112150959752933</v>
      </c>
      <c r="H217" s="40">
        <v>26.67501842299189</v>
      </c>
      <c r="I217" s="40">
        <v>25.470087061147826</v>
      </c>
      <c r="J217" s="40">
        <v>3.0800814436173911</v>
      </c>
      <c r="K217" s="40">
        <v>7.4815558522434795</v>
      </c>
      <c r="L217" s="40">
        <v>645.05705970467443</v>
      </c>
    </row>
    <row r="218" spans="1:12" x14ac:dyDescent="0.25">
      <c r="A218" s="31" t="s">
        <v>382</v>
      </c>
      <c r="B218" s="40">
        <v>57.582385548387094</v>
      </c>
      <c r="C218" s="40">
        <v>182.20646399999998</v>
      </c>
      <c r="D218" s="40">
        <v>284.69760000000002</v>
      </c>
      <c r="E218" s="40">
        <v>75.08967374712644</v>
      </c>
      <c r="F218" s="40">
        <v>0.24131999999999998</v>
      </c>
      <c r="G218" s="40">
        <v>1.0649144669763226</v>
      </c>
      <c r="H218" s="40">
        <v>25.563559322033896</v>
      </c>
      <c r="I218" s="40">
        <v>24.408833433599998</v>
      </c>
      <c r="J218" s="40">
        <v>2.9517447167999999</v>
      </c>
      <c r="K218" s="40">
        <v>7.1698243584000005</v>
      </c>
      <c r="L218" s="40">
        <v>660.97631959332375</v>
      </c>
    </row>
    <row r="219" spans="1:12" x14ac:dyDescent="0.25">
      <c r="A219" s="31" t="s">
        <v>383</v>
      </c>
      <c r="B219" s="40">
        <v>59.981651612903221</v>
      </c>
      <c r="C219" s="40">
        <v>189.79839999999999</v>
      </c>
      <c r="D219" s="40">
        <v>296.56</v>
      </c>
      <c r="E219" s="40">
        <v>72.086086797241379</v>
      </c>
      <c r="F219" s="40">
        <v>0.23166719999999999</v>
      </c>
      <c r="G219" s="40">
        <v>1.0223178882972699</v>
      </c>
      <c r="H219" s="40">
        <v>24.541016949152539</v>
      </c>
      <c r="I219" s="40">
        <v>23.432480096256</v>
      </c>
      <c r="J219" s="40">
        <v>2.8336749281279996</v>
      </c>
      <c r="K219" s="40">
        <v>6.8830313840640009</v>
      </c>
      <c r="L219" s="40">
        <v>677.3703268560422</v>
      </c>
    </row>
    <row r="220" spans="1:12" x14ac:dyDescent="0.25">
      <c r="A220" s="31" t="s">
        <v>403</v>
      </c>
      <c r="B220" s="40">
        <v>62.380917677419347</v>
      </c>
      <c r="C220" s="40">
        <v>197.39033599999999</v>
      </c>
      <c r="D220" s="40">
        <v>308.42240000000004</v>
      </c>
      <c r="E220" s="40">
        <v>69.313544997347478</v>
      </c>
      <c r="F220" s="40">
        <v>0.22275692307692305</v>
      </c>
      <c r="G220" s="40">
        <v>0.98299796951660556</v>
      </c>
      <c r="H220" s="40">
        <v>23.597131681877443</v>
      </c>
      <c r="I220" s="40">
        <v>22.531230861784614</v>
      </c>
      <c r="J220" s="40">
        <v>2.7246874308923075</v>
      </c>
      <c r="K220" s="40">
        <v>6.6182994077538471</v>
      </c>
      <c r="L220" s="40">
        <v>694.18430294966856</v>
      </c>
    </row>
    <row r="221" spans="1:12" x14ac:dyDescent="0.25">
      <c r="A221" s="31" t="s">
        <v>404</v>
      </c>
      <c r="B221" s="40">
        <v>64.780183741935474</v>
      </c>
      <c r="C221" s="40">
        <v>204.98227199999999</v>
      </c>
      <c r="D221" s="40">
        <v>320.28480000000002</v>
      </c>
      <c r="E221" s="40">
        <v>66.74637666411239</v>
      </c>
      <c r="F221" s="40">
        <v>0.21450666666666665</v>
      </c>
      <c r="G221" s="40">
        <v>0.94659063731228688</v>
      </c>
      <c r="H221" s="40">
        <v>22.723163841807906</v>
      </c>
      <c r="I221" s="40">
        <v>21.696740829866666</v>
      </c>
      <c r="J221" s="40">
        <v>2.6237730816</v>
      </c>
      <c r="K221" s="40">
        <v>6.373177207466667</v>
      </c>
      <c r="L221" s="40">
        <v>711.37158467076824</v>
      </c>
    </row>
    <row r="222" spans="1:12" x14ac:dyDescent="0.25">
      <c r="A222" s="31" t="s">
        <v>431</v>
      </c>
      <c r="B222" s="40">
        <v>67.179449806451601</v>
      </c>
      <c r="C222" s="40">
        <v>212.574208</v>
      </c>
      <c r="D222" s="40">
        <v>332.1472</v>
      </c>
      <c r="E222" s="40">
        <v>64.362577497536947</v>
      </c>
      <c r="F222" s="40">
        <v>0.20684571428571427</v>
      </c>
      <c r="G222" s="40">
        <v>0.91278382883684805</v>
      </c>
      <c r="H222" s="40">
        <v>21.911622276029053</v>
      </c>
      <c r="I222" s="40">
        <v>20.9218572288</v>
      </c>
      <c r="J222" s="40">
        <v>2.5300669001142855</v>
      </c>
      <c r="K222" s="40">
        <v>6.1455637357714297</v>
      </c>
      <c r="L222" s="40">
        <v>728.89217498782591</v>
      </c>
    </row>
    <row r="223" spans="1:12" x14ac:dyDescent="0.25">
      <c r="A223" s="31" t="s">
        <v>432</v>
      </c>
      <c r="B223" s="40">
        <v>69.578715870967741</v>
      </c>
      <c r="C223" s="40">
        <v>220.16614399999997</v>
      </c>
      <c r="D223" s="40">
        <v>344.00960000000003</v>
      </c>
      <c r="E223" s="40">
        <v>62.143178273483947</v>
      </c>
      <c r="F223" s="40">
        <v>0.19971310344827584</v>
      </c>
      <c r="G223" s="40">
        <v>0.88130852439419816</v>
      </c>
      <c r="H223" s="40">
        <v>21.156049094097018</v>
      </c>
      <c r="I223" s="40">
        <v>20.200413876082759</v>
      </c>
      <c r="J223" s="40">
        <v>2.442823213903448</v>
      </c>
      <c r="K223" s="40">
        <v>5.9336477448827596</v>
      </c>
      <c r="L223" s="40">
        <v>746.7115937012602</v>
      </c>
    </row>
    <row r="224" spans="1:12" x14ac:dyDescent="0.25">
      <c r="A224" s="31" t="s">
        <v>433</v>
      </c>
      <c r="B224" s="40">
        <v>71.977981935483868</v>
      </c>
      <c r="C224" s="40">
        <v>227.75807999999998</v>
      </c>
      <c r="D224" s="40">
        <v>355.87200000000001</v>
      </c>
      <c r="E224" s="40">
        <v>60.071738997701146</v>
      </c>
      <c r="F224" s="40">
        <v>0.19305599999999998</v>
      </c>
      <c r="G224" s="40">
        <v>0.8519315735810582</v>
      </c>
      <c r="H224" s="40">
        <v>20.450847457627116</v>
      </c>
      <c r="I224" s="40">
        <v>19.527066746879999</v>
      </c>
      <c r="J224" s="40">
        <v>2.36139577344</v>
      </c>
      <c r="K224" s="40">
        <v>5.7358594867200008</v>
      </c>
      <c r="L224" s="40">
        <v>764.79995797143306</v>
      </c>
    </row>
    <row r="225" spans="1:12" x14ac:dyDescent="0.25">
      <c r="A225" s="31" t="s">
        <v>434</v>
      </c>
      <c r="B225" s="40">
        <v>74.377247999999994</v>
      </c>
      <c r="C225" s="40">
        <v>235.35001599999998</v>
      </c>
      <c r="D225" s="40">
        <v>367.73440000000005</v>
      </c>
      <c r="E225" s="40">
        <v>58.13394096551724</v>
      </c>
      <c r="F225" s="40">
        <v>0.18682838709677418</v>
      </c>
      <c r="G225" s="40">
        <v>0.82444990991715306</v>
      </c>
      <c r="H225" s="40">
        <v>19.791142700929466</v>
      </c>
      <c r="I225" s="40">
        <v>18.897161367948385</v>
      </c>
      <c r="J225" s="40">
        <v>2.2852217162322579</v>
      </c>
      <c r="K225" s="40">
        <v>5.5508317613419358</v>
      </c>
      <c r="L225" s="40">
        <v>783.13124080898308</v>
      </c>
    </row>
    <row r="226" spans="1:12" x14ac:dyDescent="0.25">
      <c r="B226" s="44" t="s">
        <v>285</v>
      </c>
      <c r="C226" s="45"/>
      <c r="D226" s="45"/>
      <c r="E226" s="45"/>
      <c r="F226" s="45"/>
      <c r="G226" s="45"/>
      <c r="H226" s="45"/>
      <c r="I226" s="45"/>
      <c r="J226" s="45"/>
      <c r="K226" s="45"/>
      <c r="L226" s="45"/>
    </row>
    <row r="227" spans="1:12" x14ac:dyDescent="0.25">
      <c r="A227" s="31" t="s">
        <v>135</v>
      </c>
      <c r="B227" s="40">
        <v>2.9750000000000001</v>
      </c>
      <c r="C227" s="40">
        <v>17.794</v>
      </c>
      <c r="D227" s="40">
        <v>17.794</v>
      </c>
      <c r="E227" s="40">
        <v>1846.6079999999999</v>
      </c>
      <c r="F227" s="40">
        <v>6.95</v>
      </c>
      <c r="G227" s="40">
        <v>30.67</v>
      </c>
      <c r="H227" s="40">
        <v>613.52499999999998</v>
      </c>
      <c r="I227" s="40">
        <v>702.97400000000005</v>
      </c>
      <c r="J227" s="40">
        <v>85.01</v>
      </c>
      <c r="K227" s="40">
        <v>206.49100000000001</v>
      </c>
      <c r="L227" s="40">
        <v>3239.29</v>
      </c>
    </row>
    <row r="228" spans="1:12" x14ac:dyDescent="0.25">
      <c r="A228" s="31" t="s">
        <v>143</v>
      </c>
      <c r="B228" s="40">
        <v>5.95</v>
      </c>
      <c r="C228" s="40">
        <v>35.587000000000003</v>
      </c>
      <c r="D228" s="40">
        <v>35.587000000000003</v>
      </c>
      <c r="E228" s="40">
        <v>923.30399999999997</v>
      </c>
      <c r="F228" s="40">
        <v>3.4750000000000001</v>
      </c>
      <c r="G228" s="40">
        <v>15.335000000000001</v>
      </c>
      <c r="H228" s="40">
        <v>306.76299999999998</v>
      </c>
      <c r="I228" s="40">
        <v>351.48700000000002</v>
      </c>
      <c r="J228" s="40">
        <v>42.505000000000003</v>
      </c>
      <c r="K228" s="40">
        <v>103.245</v>
      </c>
      <c r="L228" s="40">
        <v>1677.4880000000001</v>
      </c>
    </row>
    <row r="229" spans="1:12" x14ac:dyDescent="0.25">
      <c r="A229" s="31" t="s">
        <v>136</v>
      </c>
      <c r="B229" s="40">
        <v>8.9250000000000007</v>
      </c>
      <c r="C229" s="40">
        <v>53.381</v>
      </c>
      <c r="D229" s="40">
        <v>53.381</v>
      </c>
      <c r="E229" s="40">
        <v>615.53599999999994</v>
      </c>
      <c r="F229" s="40">
        <v>2.3170000000000002</v>
      </c>
      <c r="G229" s="40">
        <v>10.223000000000001</v>
      </c>
      <c r="H229" s="40">
        <v>204.50800000000001</v>
      </c>
      <c r="I229" s="40">
        <v>234.32499999999999</v>
      </c>
      <c r="J229" s="40">
        <v>28.337</v>
      </c>
      <c r="K229" s="40">
        <v>68.83</v>
      </c>
      <c r="L229" s="40">
        <v>1182.596</v>
      </c>
    </row>
    <row r="230" spans="1:12" x14ac:dyDescent="0.25">
      <c r="A230" s="31" t="s">
        <v>137</v>
      </c>
      <c r="B230" s="40">
        <v>11.9</v>
      </c>
      <c r="C230" s="40">
        <v>71.174000000000007</v>
      </c>
      <c r="D230" s="40">
        <v>71.174000000000007</v>
      </c>
      <c r="E230" s="40">
        <v>461.65199999999999</v>
      </c>
      <c r="F230" s="40">
        <v>1.738</v>
      </c>
      <c r="G230" s="40">
        <v>7.6669999999999998</v>
      </c>
      <c r="H230" s="40">
        <v>153.381</v>
      </c>
      <c r="I230" s="40">
        <v>175.744</v>
      </c>
      <c r="J230" s="40">
        <v>21.253</v>
      </c>
      <c r="K230" s="40">
        <v>51.622999999999998</v>
      </c>
      <c r="L230" s="40">
        <v>954.43</v>
      </c>
    </row>
    <row r="231" spans="1:12" x14ac:dyDescent="0.25">
      <c r="A231" s="31" t="s">
        <v>138</v>
      </c>
      <c r="B231" s="40">
        <v>14.875</v>
      </c>
      <c r="C231" s="40">
        <v>88.968000000000004</v>
      </c>
      <c r="D231" s="40">
        <v>88.968000000000004</v>
      </c>
      <c r="E231" s="40">
        <v>369.322</v>
      </c>
      <c r="F231" s="40">
        <v>1.39</v>
      </c>
      <c r="G231" s="40">
        <v>6.1340000000000003</v>
      </c>
      <c r="H231" s="40">
        <v>122.705</v>
      </c>
      <c r="I231" s="40">
        <v>140.595</v>
      </c>
      <c r="J231" s="40">
        <v>17.001999999999999</v>
      </c>
      <c r="K231" s="40">
        <v>41.298000000000002</v>
      </c>
      <c r="L231" s="40">
        <v>832.95699999999999</v>
      </c>
    </row>
    <row r="232" spans="1:12" x14ac:dyDescent="0.25">
      <c r="A232" s="31" t="s">
        <v>139</v>
      </c>
      <c r="B232" s="40">
        <v>17.850999999999999</v>
      </c>
      <c r="C232" s="40">
        <v>106.762</v>
      </c>
      <c r="D232" s="40">
        <v>106.762</v>
      </c>
      <c r="E232" s="40">
        <v>307.76799999999997</v>
      </c>
      <c r="F232" s="40">
        <v>1.1579999999999999</v>
      </c>
      <c r="G232" s="40">
        <v>5.1120000000000001</v>
      </c>
      <c r="H232" s="40">
        <v>102.254</v>
      </c>
      <c r="I232" s="40">
        <v>117.16200000000001</v>
      </c>
      <c r="J232" s="40">
        <v>14.167999999999999</v>
      </c>
      <c r="K232" s="40">
        <v>34.414999999999999</v>
      </c>
      <c r="L232" s="40">
        <v>764.82899999999995</v>
      </c>
    </row>
    <row r="233" spans="1:12" x14ac:dyDescent="0.25">
      <c r="A233" s="31" t="s">
        <v>140</v>
      </c>
      <c r="B233" s="40">
        <v>20.826000000000001</v>
      </c>
      <c r="C233" s="40">
        <v>124.55500000000001</v>
      </c>
      <c r="D233" s="40">
        <v>124.55500000000001</v>
      </c>
      <c r="E233" s="40">
        <v>263.80099999999999</v>
      </c>
      <c r="F233" s="40">
        <v>0.99299999999999999</v>
      </c>
      <c r="G233" s="40">
        <v>4.3810000000000002</v>
      </c>
      <c r="H233" s="40">
        <v>87.646000000000001</v>
      </c>
      <c r="I233" s="40">
        <v>100.425</v>
      </c>
      <c r="J233" s="40">
        <v>12.144</v>
      </c>
      <c r="K233" s="40">
        <v>29.498999999999999</v>
      </c>
      <c r="L233" s="40">
        <v>727.18200000000002</v>
      </c>
    </row>
    <row r="234" spans="1:12" x14ac:dyDescent="0.25">
      <c r="A234" s="31" t="s">
        <v>141</v>
      </c>
      <c r="B234" s="40">
        <v>23.800999999999998</v>
      </c>
      <c r="C234" s="40">
        <v>142.34899999999999</v>
      </c>
      <c r="D234" s="40">
        <v>142.34899999999999</v>
      </c>
      <c r="E234" s="40">
        <v>230.82599999999999</v>
      </c>
      <c r="F234" s="40">
        <v>0.86899999999999999</v>
      </c>
      <c r="G234" s="40">
        <v>3.8340000000000001</v>
      </c>
      <c r="H234" s="40">
        <v>76.691000000000003</v>
      </c>
      <c r="I234" s="40">
        <v>87.872</v>
      </c>
      <c r="J234" s="40">
        <v>10.625999999999999</v>
      </c>
      <c r="K234" s="40">
        <v>25.811</v>
      </c>
      <c r="L234" s="40">
        <v>708.59100000000001</v>
      </c>
    </row>
    <row r="235" spans="1:12" x14ac:dyDescent="0.25">
      <c r="A235" s="31" t="s">
        <v>142</v>
      </c>
      <c r="B235" s="40">
        <v>26.776</v>
      </c>
      <c r="C235" s="40">
        <v>160.142</v>
      </c>
      <c r="D235" s="40">
        <v>160.142</v>
      </c>
      <c r="E235" s="40">
        <v>205.179</v>
      </c>
      <c r="F235" s="40">
        <v>0.77200000000000002</v>
      </c>
      <c r="G235" s="40">
        <v>3.4079999999999999</v>
      </c>
      <c r="H235" s="40">
        <v>68.168999999999997</v>
      </c>
      <c r="I235" s="40">
        <v>78.108000000000004</v>
      </c>
      <c r="J235" s="40">
        <v>9.4459999999999997</v>
      </c>
      <c r="K235" s="40">
        <v>22.943000000000001</v>
      </c>
      <c r="L235" s="40">
        <v>702.69600000000003</v>
      </c>
    </row>
    <row r="236" spans="1:12" x14ac:dyDescent="0.25">
      <c r="A236" s="31" t="s">
        <v>125</v>
      </c>
      <c r="B236" s="40">
        <v>29.751000000000001</v>
      </c>
      <c r="C236" s="40">
        <v>177.93600000000001</v>
      </c>
      <c r="D236" s="40">
        <v>177.93600000000001</v>
      </c>
      <c r="E236" s="40">
        <v>184.661</v>
      </c>
      <c r="F236" s="40">
        <v>0.69499999999999995</v>
      </c>
      <c r="G236" s="40">
        <v>3.0670000000000002</v>
      </c>
      <c r="H236" s="40">
        <v>61.353000000000002</v>
      </c>
      <c r="I236" s="40">
        <v>70.296999999999997</v>
      </c>
      <c r="J236" s="40">
        <v>8.5009999999999994</v>
      </c>
      <c r="K236" s="40">
        <v>20.649000000000001</v>
      </c>
      <c r="L236" s="40">
        <v>705.69600000000003</v>
      </c>
    </row>
    <row r="237" spans="1:12" x14ac:dyDescent="0.25">
      <c r="A237" s="31" t="s">
        <v>126</v>
      </c>
      <c r="B237" s="40">
        <v>32.725999999999999</v>
      </c>
      <c r="C237" s="40">
        <v>195.73</v>
      </c>
      <c r="D237" s="40">
        <v>195.73</v>
      </c>
      <c r="E237" s="40">
        <v>167.87299999999999</v>
      </c>
      <c r="F237" s="40">
        <v>0.63200000000000001</v>
      </c>
      <c r="G237" s="40">
        <v>2.7879999999999998</v>
      </c>
      <c r="H237" s="40">
        <v>55.774999999999999</v>
      </c>
      <c r="I237" s="40">
        <v>63.906999999999996</v>
      </c>
      <c r="J237" s="40">
        <v>7.7279999999999998</v>
      </c>
      <c r="K237" s="40">
        <v>18.771999999999998</v>
      </c>
      <c r="L237" s="40">
        <v>715.16099999999994</v>
      </c>
    </row>
    <row r="238" spans="1:12" x14ac:dyDescent="0.25">
      <c r="A238" s="31" t="s">
        <v>127</v>
      </c>
      <c r="B238" s="40">
        <v>35.701000000000001</v>
      </c>
      <c r="C238" s="40">
        <v>213.523</v>
      </c>
      <c r="D238" s="40">
        <v>213.523</v>
      </c>
      <c r="E238" s="40">
        <v>153.88399999999999</v>
      </c>
      <c r="F238" s="40">
        <v>0.57899999999999996</v>
      </c>
      <c r="G238" s="40">
        <v>2.556</v>
      </c>
      <c r="H238" s="40">
        <v>51.127000000000002</v>
      </c>
      <c r="I238" s="40">
        <v>58.581000000000003</v>
      </c>
      <c r="J238" s="40">
        <v>7.0839999999999996</v>
      </c>
      <c r="K238" s="40">
        <v>17.207999999999998</v>
      </c>
      <c r="L238" s="40">
        <v>729.47400000000005</v>
      </c>
    </row>
    <row r="239" spans="1:12" x14ac:dyDescent="0.25">
      <c r="A239" s="31" t="s">
        <v>128</v>
      </c>
      <c r="B239" s="40">
        <v>38.676000000000002</v>
      </c>
      <c r="C239" s="40">
        <v>231.31700000000001</v>
      </c>
      <c r="D239" s="40">
        <v>231.31700000000001</v>
      </c>
      <c r="E239" s="40">
        <v>142.047</v>
      </c>
      <c r="F239" s="40">
        <v>0.53500000000000003</v>
      </c>
      <c r="G239" s="40">
        <v>2.359</v>
      </c>
      <c r="H239" s="40">
        <v>47.194000000000003</v>
      </c>
      <c r="I239" s="40">
        <v>54.075000000000003</v>
      </c>
      <c r="J239" s="40">
        <v>6.5389999999999997</v>
      </c>
      <c r="K239" s="40">
        <v>15.884</v>
      </c>
      <c r="L239" s="40">
        <v>747.52</v>
      </c>
    </row>
    <row r="240" spans="1:12" x14ac:dyDescent="0.25">
      <c r="A240" s="31" t="s">
        <v>129</v>
      </c>
      <c r="B240" s="40">
        <v>41.651000000000003</v>
      </c>
      <c r="C240" s="40">
        <v>249.11</v>
      </c>
      <c r="D240" s="40">
        <v>249.11</v>
      </c>
      <c r="E240" s="40">
        <v>131.90100000000001</v>
      </c>
      <c r="F240" s="40">
        <v>0.496</v>
      </c>
      <c r="G240" s="40">
        <v>2.1909999999999998</v>
      </c>
      <c r="H240" s="40">
        <v>43.823</v>
      </c>
      <c r="I240" s="40">
        <v>50.212000000000003</v>
      </c>
      <c r="J240" s="40">
        <v>6.0720000000000001</v>
      </c>
      <c r="K240" s="40">
        <v>14.749000000000001</v>
      </c>
      <c r="L240" s="40">
        <v>768.49400000000003</v>
      </c>
    </row>
    <row r="241" spans="1:12" x14ac:dyDescent="0.25">
      <c r="A241" s="31" t="s">
        <v>130</v>
      </c>
      <c r="B241" s="40">
        <v>44.625999999999998</v>
      </c>
      <c r="C241" s="40">
        <v>266.904</v>
      </c>
      <c r="D241" s="40">
        <v>266.904</v>
      </c>
      <c r="E241" s="40">
        <v>123.107</v>
      </c>
      <c r="F241" s="40">
        <v>0.46300000000000002</v>
      </c>
      <c r="G241" s="40">
        <v>2.0449999999999999</v>
      </c>
      <c r="H241" s="40">
        <v>40.902000000000001</v>
      </c>
      <c r="I241" s="40">
        <v>46.865000000000002</v>
      </c>
      <c r="J241" s="40">
        <v>5.6669999999999998</v>
      </c>
      <c r="K241" s="40">
        <v>13.766</v>
      </c>
      <c r="L241" s="40">
        <v>791.81600000000003</v>
      </c>
    </row>
    <row r="242" spans="1:12" x14ac:dyDescent="0.25">
      <c r="A242" s="31" t="s">
        <v>131</v>
      </c>
      <c r="B242" s="40">
        <v>47.600999999999999</v>
      </c>
      <c r="C242" s="40">
        <v>284.69799999999998</v>
      </c>
      <c r="D242" s="40">
        <v>284.69799999999998</v>
      </c>
      <c r="E242" s="40">
        <v>115.413</v>
      </c>
      <c r="F242" s="40">
        <v>0.434</v>
      </c>
      <c r="G242" s="40">
        <v>1.917</v>
      </c>
      <c r="H242" s="40">
        <v>38.344999999999999</v>
      </c>
      <c r="I242" s="40">
        <v>43.936</v>
      </c>
      <c r="J242" s="40">
        <v>5.3129999999999997</v>
      </c>
      <c r="K242" s="40">
        <v>12.906000000000001</v>
      </c>
      <c r="L242" s="40">
        <v>817.04200000000003</v>
      </c>
    </row>
    <row r="243" spans="1:12" x14ac:dyDescent="0.25">
      <c r="A243" s="31" t="s">
        <v>132</v>
      </c>
      <c r="B243" s="40">
        <v>50.576999999999998</v>
      </c>
      <c r="C243" s="40">
        <v>302.49099999999999</v>
      </c>
      <c r="D243" s="40">
        <v>302.49099999999999</v>
      </c>
      <c r="E243" s="40">
        <v>108.624</v>
      </c>
      <c r="F243" s="40">
        <v>0.40899999999999997</v>
      </c>
      <c r="G243" s="40">
        <v>1.804</v>
      </c>
      <c r="H243" s="40">
        <v>36.090000000000003</v>
      </c>
      <c r="I243" s="40">
        <v>41.350999999999999</v>
      </c>
      <c r="J243" s="40">
        <v>5.0010000000000003</v>
      </c>
      <c r="K243" s="40">
        <v>12.147</v>
      </c>
      <c r="L243" s="40">
        <v>843.83699999999999</v>
      </c>
    </row>
    <row r="244" spans="1:12" x14ac:dyDescent="0.25">
      <c r="A244" s="31" t="s">
        <v>133</v>
      </c>
      <c r="B244" s="40">
        <v>53.552</v>
      </c>
      <c r="C244" s="40">
        <v>320.28500000000003</v>
      </c>
      <c r="D244" s="40">
        <v>320.28500000000003</v>
      </c>
      <c r="E244" s="40">
        <v>102.589</v>
      </c>
      <c r="F244" s="40">
        <v>0.38600000000000001</v>
      </c>
      <c r="G244" s="40">
        <v>1.704</v>
      </c>
      <c r="H244" s="40">
        <v>34.085000000000001</v>
      </c>
      <c r="I244" s="40">
        <v>39.054000000000002</v>
      </c>
      <c r="J244" s="40">
        <v>4.7229999999999999</v>
      </c>
      <c r="K244" s="40">
        <v>11.472</v>
      </c>
      <c r="L244" s="40">
        <v>871.94</v>
      </c>
    </row>
    <row r="245" spans="1:12" x14ac:dyDescent="0.25">
      <c r="A245" s="31" t="s">
        <v>134</v>
      </c>
      <c r="B245" s="40">
        <v>56.527000000000001</v>
      </c>
      <c r="C245" s="40">
        <v>338.07799999999997</v>
      </c>
      <c r="D245" s="40">
        <v>338.07799999999997</v>
      </c>
      <c r="E245" s="40">
        <v>97.19</v>
      </c>
      <c r="F245" s="40">
        <v>0.36599999999999999</v>
      </c>
      <c r="G245" s="40">
        <v>1.6140000000000001</v>
      </c>
      <c r="H245" s="40">
        <v>32.290999999999997</v>
      </c>
      <c r="I245" s="40">
        <v>36.999000000000002</v>
      </c>
      <c r="J245" s="40">
        <v>4.4740000000000002</v>
      </c>
      <c r="K245" s="40">
        <v>10.868</v>
      </c>
      <c r="L245" s="40">
        <v>901.14300000000003</v>
      </c>
    </row>
    <row r="246" spans="1:12" x14ac:dyDescent="0.25">
      <c r="A246" s="31" t="s">
        <v>384</v>
      </c>
      <c r="B246" s="40">
        <v>59.502000000000002</v>
      </c>
      <c r="C246" s="40">
        <v>355.87200000000001</v>
      </c>
      <c r="D246" s="40">
        <v>355.87200000000001</v>
      </c>
      <c r="E246" s="40">
        <v>92.33</v>
      </c>
      <c r="F246" s="40">
        <v>0.34799999999999998</v>
      </c>
      <c r="G246" s="40">
        <v>1.5329999999999999</v>
      </c>
      <c r="H246" s="40">
        <v>30.675999999999998</v>
      </c>
      <c r="I246" s="40">
        <v>35.149000000000001</v>
      </c>
      <c r="J246" s="40">
        <v>4.2510000000000003</v>
      </c>
      <c r="K246" s="40">
        <v>10.324999999999999</v>
      </c>
      <c r="L246" s="40">
        <v>931.28200000000004</v>
      </c>
    </row>
    <row r="247" spans="1:12" x14ac:dyDescent="0.25">
      <c r="A247" s="31" t="s">
        <v>385</v>
      </c>
      <c r="B247" s="40">
        <v>62.476999999999997</v>
      </c>
      <c r="C247" s="40">
        <v>373.666</v>
      </c>
      <c r="D247" s="40">
        <v>373.666</v>
      </c>
      <c r="E247" s="40">
        <v>87.933999999999997</v>
      </c>
      <c r="F247" s="40">
        <v>0.33100000000000002</v>
      </c>
      <c r="G247" s="40">
        <v>1.46</v>
      </c>
      <c r="H247" s="40">
        <v>29.215</v>
      </c>
      <c r="I247" s="40">
        <v>33.475000000000001</v>
      </c>
      <c r="J247" s="40">
        <v>4.048</v>
      </c>
      <c r="K247" s="40">
        <v>9.8330000000000002</v>
      </c>
      <c r="L247" s="40">
        <v>962.22400000000005</v>
      </c>
    </row>
    <row r="248" spans="1:12" x14ac:dyDescent="0.25">
      <c r="A248" s="31" t="s">
        <v>386</v>
      </c>
      <c r="B248" s="40">
        <v>65.451999999999998</v>
      </c>
      <c r="C248" s="40">
        <v>391.459</v>
      </c>
      <c r="D248" s="40">
        <v>391.459</v>
      </c>
      <c r="E248" s="40">
        <v>83.936999999999998</v>
      </c>
      <c r="F248" s="40">
        <v>0.316</v>
      </c>
      <c r="G248" s="40">
        <v>1.3939999999999999</v>
      </c>
      <c r="H248" s="40">
        <v>27.888000000000002</v>
      </c>
      <c r="I248" s="40">
        <v>31.952999999999999</v>
      </c>
      <c r="J248" s="40">
        <v>3.8639999999999999</v>
      </c>
      <c r="K248" s="40">
        <v>9.3859999999999992</v>
      </c>
      <c r="L248" s="40">
        <v>993.85799999999995</v>
      </c>
    </row>
    <row r="249" spans="1:12" x14ac:dyDescent="0.25">
      <c r="A249" s="31" t="s">
        <v>387</v>
      </c>
      <c r="B249" s="40">
        <v>68.427000000000007</v>
      </c>
      <c r="C249" s="40">
        <v>409.25299999999999</v>
      </c>
      <c r="D249" s="40">
        <v>409.25299999999999</v>
      </c>
      <c r="E249" s="40">
        <v>80.287000000000006</v>
      </c>
      <c r="F249" s="40">
        <v>0.30199999999999999</v>
      </c>
      <c r="G249" s="40">
        <v>1.333</v>
      </c>
      <c r="H249" s="40">
        <v>26.675000000000001</v>
      </c>
      <c r="I249" s="40">
        <v>30.564</v>
      </c>
      <c r="J249" s="40">
        <v>3.6960000000000002</v>
      </c>
      <c r="K249" s="40">
        <v>8.9779999999999998</v>
      </c>
      <c r="L249" s="40">
        <v>1026.0940000000001</v>
      </c>
    </row>
    <row r="250" spans="1:12" x14ac:dyDescent="0.25">
      <c r="A250" s="31" t="s">
        <v>388</v>
      </c>
      <c r="B250" s="40">
        <v>71.402000000000001</v>
      </c>
      <c r="C250" s="40">
        <v>427.04599999999999</v>
      </c>
      <c r="D250" s="40">
        <v>427.04599999999999</v>
      </c>
      <c r="E250" s="40">
        <v>76.941999999999993</v>
      </c>
      <c r="F250" s="40">
        <v>0.28999999999999998</v>
      </c>
      <c r="G250" s="40">
        <v>1.278</v>
      </c>
      <c r="H250" s="40">
        <v>25.564</v>
      </c>
      <c r="I250" s="40">
        <v>29.291</v>
      </c>
      <c r="J250" s="40">
        <v>3.5419999999999998</v>
      </c>
      <c r="K250" s="40">
        <v>8.6039999999999992</v>
      </c>
      <c r="L250" s="40">
        <v>1058.8589999999999</v>
      </c>
    </row>
    <row r="251" spans="1:12" x14ac:dyDescent="0.25">
      <c r="A251" s="31" t="s">
        <v>389</v>
      </c>
      <c r="B251" s="40">
        <v>74.376999999999995</v>
      </c>
      <c r="C251" s="40">
        <v>444.84</v>
      </c>
      <c r="D251" s="40">
        <v>444.84</v>
      </c>
      <c r="E251" s="40">
        <v>73.864000000000004</v>
      </c>
      <c r="F251" s="40">
        <v>0.27800000000000002</v>
      </c>
      <c r="G251" s="40">
        <v>1.2270000000000001</v>
      </c>
      <c r="H251" s="40">
        <v>24.541</v>
      </c>
      <c r="I251" s="40">
        <v>28.119</v>
      </c>
      <c r="J251" s="40">
        <v>3.4</v>
      </c>
      <c r="K251" s="40">
        <v>8.26</v>
      </c>
      <c r="L251" s="40">
        <v>1092.086</v>
      </c>
    </row>
    <row r="252" spans="1:12" x14ac:dyDescent="0.25">
      <c r="A252" s="31" t="s">
        <v>405</v>
      </c>
      <c r="B252" s="40">
        <v>77.352000000000004</v>
      </c>
      <c r="C252" s="40">
        <v>462.63400000000001</v>
      </c>
      <c r="D252" s="40">
        <v>462.63400000000001</v>
      </c>
      <c r="E252" s="40">
        <v>71.022999999999996</v>
      </c>
      <c r="F252" s="40">
        <v>0.26700000000000002</v>
      </c>
      <c r="G252" s="40">
        <v>1.18</v>
      </c>
      <c r="H252" s="40">
        <v>23.597000000000001</v>
      </c>
      <c r="I252" s="40">
        <v>27.036999999999999</v>
      </c>
      <c r="J252" s="40">
        <v>3.27</v>
      </c>
      <c r="K252" s="40">
        <v>7.9420000000000002</v>
      </c>
      <c r="L252" s="40">
        <v>1125.7239999999999</v>
      </c>
    </row>
    <row r="253" spans="1:12" x14ac:dyDescent="0.25">
      <c r="A253" s="31" t="s">
        <v>406</v>
      </c>
      <c r="B253" s="40">
        <v>80.326999999999998</v>
      </c>
      <c r="C253" s="40">
        <v>480.42700000000002</v>
      </c>
      <c r="D253" s="40">
        <v>480.42700000000002</v>
      </c>
      <c r="E253" s="40">
        <v>68.393000000000001</v>
      </c>
      <c r="F253" s="40">
        <v>0.25700000000000001</v>
      </c>
      <c r="G253" s="40">
        <v>1.1359999999999999</v>
      </c>
      <c r="H253" s="40">
        <v>22.722999999999999</v>
      </c>
      <c r="I253" s="40">
        <v>26.036000000000001</v>
      </c>
      <c r="J253" s="40">
        <v>3.149</v>
      </c>
      <c r="K253" s="40">
        <v>7.6479999999999997</v>
      </c>
      <c r="L253" s="40">
        <v>1159.7260000000001</v>
      </c>
    </row>
    <row r="254" spans="1:12" x14ac:dyDescent="0.25">
      <c r="A254" s="31" t="s">
        <v>435</v>
      </c>
      <c r="B254" s="40">
        <v>83.302999999999997</v>
      </c>
      <c r="C254" s="40">
        <v>498.221</v>
      </c>
      <c r="D254" s="40">
        <v>498.221</v>
      </c>
      <c r="E254" s="40">
        <v>65.95</v>
      </c>
      <c r="F254" s="40">
        <v>0.248</v>
      </c>
      <c r="G254" s="40">
        <v>1.095</v>
      </c>
      <c r="H254" s="40">
        <v>21.911999999999999</v>
      </c>
      <c r="I254" s="40">
        <v>25.106000000000002</v>
      </c>
      <c r="J254" s="40">
        <v>3.036</v>
      </c>
      <c r="K254" s="40">
        <v>7.375</v>
      </c>
      <c r="L254" s="40">
        <v>1194.056</v>
      </c>
    </row>
    <row r="255" spans="1:12" x14ac:dyDescent="0.25">
      <c r="A255" s="31" t="s">
        <v>436</v>
      </c>
      <c r="B255" s="40">
        <v>86.278000000000006</v>
      </c>
      <c r="C255" s="40">
        <v>516.01400000000001</v>
      </c>
      <c r="D255" s="40">
        <v>516.01400000000001</v>
      </c>
      <c r="E255" s="40">
        <v>63.676000000000002</v>
      </c>
      <c r="F255" s="40">
        <v>0.24</v>
      </c>
      <c r="G255" s="40">
        <v>1.0580000000000001</v>
      </c>
      <c r="H255" s="40">
        <v>21.155999999999999</v>
      </c>
      <c r="I255" s="40">
        <v>24.24</v>
      </c>
      <c r="J255" s="40">
        <v>2.931</v>
      </c>
      <c r="K255" s="40">
        <v>7.12</v>
      </c>
      <c r="L255" s="40">
        <v>1228.6759999999999</v>
      </c>
    </row>
    <row r="256" spans="1:12" x14ac:dyDescent="0.25">
      <c r="A256" s="31" t="s">
        <v>437</v>
      </c>
      <c r="B256" s="40">
        <v>89.253</v>
      </c>
      <c r="C256" s="40">
        <v>533.80799999999999</v>
      </c>
      <c r="D256" s="40">
        <v>533.80799999999999</v>
      </c>
      <c r="E256" s="40">
        <v>61.554000000000002</v>
      </c>
      <c r="F256" s="40">
        <v>0.23200000000000001</v>
      </c>
      <c r="G256" s="40">
        <v>1.022</v>
      </c>
      <c r="H256" s="40">
        <v>20.451000000000001</v>
      </c>
      <c r="I256" s="40">
        <v>23.431999999999999</v>
      </c>
      <c r="J256" s="40">
        <v>2.8340000000000001</v>
      </c>
      <c r="K256" s="40">
        <v>6.883</v>
      </c>
      <c r="L256" s="40">
        <v>1263.56</v>
      </c>
    </row>
    <row r="257" spans="1:12" x14ac:dyDescent="0.25">
      <c r="A257" s="31" t="s">
        <v>438</v>
      </c>
      <c r="B257" s="40">
        <v>95.203000000000003</v>
      </c>
      <c r="C257" s="40">
        <v>569.39499999999998</v>
      </c>
      <c r="D257" s="40">
        <v>569.39499999999998</v>
      </c>
      <c r="E257" s="40">
        <v>57.706000000000003</v>
      </c>
      <c r="F257" s="40">
        <v>0.217</v>
      </c>
      <c r="G257" s="40">
        <v>0.95799999999999996</v>
      </c>
      <c r="H257" s="40">
        <v>19.172999999999998</v>
      </c>
      <c r="I257" s="40">
        <v>21.968</v>
      </c>
      <c r="J257" s="40">
        <v>2.657</v>
      </c>
      <c r="K257" s="40">
        <v>6.4530000000000003</v>
      </c>
      <c r="L257" s="40">
        <v>1334.0150000000001</v>
      </c>
    </row>
    <row r="258" spans="1:12" x14ac:dyDescent="0.25">
      <c r="B258" s="44" t="s">
        <v>284</v>
      </c>
      <c r="C258" s="45"/>
      <c r="D258" s="45"/>
      <c r="E258" s="45"/>
      <c r="F258" s="45"/>
      <c r="G258" s="45"/>
      <c r="H258" s="45"/>
      <c r="I258" s="45"/>
      <c r="J258" s="45"/>
      <c r="K258" s="45"/>
      <c r="L258" s="45"/>
    </row>
    <row r="259" spans="1:12" x14ac:dyDescent="0.25">
      <c r="A259" s="31" t="s">
        <v>154</v>
      </c>
      <c r="B259" s="40">
        <v>2.9750000000000001</v>
      </c>
      <c r="C259" s="40">
        <v>11.851000000000001</v>
      </c>
      <c r="D259" s="40">
        <v>11.851000000000001</v>
      </c>
      <c r="E259" s="40">
        <v>1229.8409999999999</v>
      </c>
      <c r="F259" s="40">
        <v>6.95</v>
      </c>
      <c r="G259" s="40">
        <v>30.67</v>
      </c>
      <c r="H259" s="40">
        <v>613.52499999999998</v>
      </c>
      <c r="I259" s="40">
        <v>702.97400000000005</v>
      </c>
      <c r="J259" s="40">
        <v>85.01</v>
      </c>
      <c r="K259" s="40">
        <v>206.49100000000001</v>
      </c>
      <c r="L259" s="40">
        <v>2610.6370000000002</v>
      </c>
    </row>
    <row r="260" spans="1:12" x14ac:dyDescent="0.25">
      <c r="A260" s="31" t="s">
        <v>155</v>
      </c>
      <c r="B260" s="40">
        <v>5.95</v>
      </c>
      <c r="C260" s="40">
        <v>23.701000000000001</v>
      </c>
      <c r="D260" s="40">
        <v>23.701000000000001</v>
      </c>
      <c r="E260" s="40">
        <v>614.91999999999996</v>
      </c>
      <c r="F260" s="40">
        <v>3.4750000000000001</v>
      </c>
      <c r="G260" s="40">
        <v>15.335000000000001</v>
      </c>
      <c r="H260" s="40">
        <v>306.76299999999998</v>
      </c>
      <c r="I260" s="40">
        <v>351.48700000000002</v>
      </c>
      <c r="J260" s="40">
        <v>42.505000000000003</v>
      </c>
      <c r="K260" s="40">
        <v>103.245</v>
      </c>
      <c r="L260" s="40">
        <v>1345.3320000000001</v>
      </c>
    </row>
    <row r="261" spans="1:12" x14ac:dyDescent="0.25">
      <c r="A261" s="31" t="s">
        <v>156</v>
      </c>
      <c r="B261" s="40">
        <v>8.9250000000000007</v>
      </c>
      <c r="C261" s="40">
        <v>35.552</v>
      </c>
      <c r="D261" s="40">
        <v>35.552</v>
      </c>
      <c r="E261" s="40">
        <v>409.947</v>
      </c>
      <c r="F261" s="40">
        <v>2.3170000000000002</v>
      </c>
      <c r="G261" s="40">
        <v>10.223000000000001</v>
      </c>
      <c r="H261" s="40">
        <v>204.50800000000001</v>
      </c>
      <c r="I261" s="40">
        <v>234.32499999999999</v>
      </c>
      <c r="J261" s="40">
        <v>28.337</v>
      </c>
      <c r="K261" s="40">
        <v>68.83</v>
      </c>
      <c r="L261" s="40">
        <v>941.34900000000005</v>
      </c>
    </row>
    <row r="262" spans="1:12" x14ac:dyDescent="0.25">
      <c r="A262" s="31" t="s">
        <v>157</v>
      </c>
      <c r="B262" s="40">
        <v>11.9</v>
      </c>
      <c r="C262" s="40">
        <v>47.402000000000001</v>
      </c>
      <c r="D262" s="40">
        <v>47.402000000000001</v>
      </c>
      <c r="E262" s="40">
        <v>307.45999999999998</v>
      </c>
      <c r="F262" s="40">
        <v>1.738</v>
      </c>
      <c r="G262" s="40">
        <v>7.6669999999999998</v>
      </c>
      <c r="H262" s="40">
        <v>153.381</v>
      </c>
      <c r="I262" s="40">
        <v>175.744</v>
      </c>
      <c r="J262" s="40">
        <v>21.253</v>
      </c>
      <c r="K262" s="40">
        <v>51.622999999999998</v>
      </c>
      <c r="L262" s="40">
        <v>752.69399999999996</v>
      </c>
    </row>
    <row r="263" spans="1:12" x14ac:dyDescent="0.25">
      <c r="A263" s="31" t="s">
        <v>158</v>
      </c>
      <c r="B263" s="40">
        <v>14.875</v>
      </c>
      <c r="C263" s="40">
        <v>59.253</v>
      </c>
      <c r="D263" s="40">
        <v>59.253</v>
      </c>
      <c r="E263" s="40">
        <v>245.96799999999999</v>
      </c>
      <c r="F263" s="40">
        <v>1.39</v>
      </c>
      <c r="G263" s="40">
        <v>6.1340000000000003</v>
      </c>
      <c r="H263" s="40">
        <v>122.705</v>
      </c>
      <c r="I263" s="40">
        <v>140.595</v>
      </c>
      <c r="J263" s="40">
        <v>17.001999999999999</v>
      </c>
      <c r="K263" s="40">
        <v>41.298000000000002</v>
      </c>
      <c r="L263" s="40">
        <v>650.173</v>
      </c>
    </row>
    <row r="264" spans="1:12" x14ac:dyDescent="0.25">
      <c r="A264" s="31" t="s">
        <v>159</v>
      </c>
      <c r="B264" s="40">
        <v>17.850999999999999</v>
      </c>
      <c r="C264" s="40">
        <v>71.102999999999994</v>
      </c>
      <c r="D264" s="40">
        <v>71.102999999999994</v>
      </c>
      <c r="E264" s="40">
        <v>204.97300000000001</v>
      </c>
      <c r="F264" s="40">
        <v>1.1579999999999999</v>
      </c>
      <c r="G264" s="40">
        <v>5.1120000000000001</v>
      </c>
      <c r="H264" s="40">
        <v>102.254</v>
      </c>
      <c r="I264" s="40">
        <v>117.16200000000001</v>
      </c>
      <c r="J264" s="40">
        <v>14.167999999999999</v>
      </c>
      <c r="K264" s="40">
        <v>34.414999999999999</v>
      </c>
      <c r="L264" s="40">
        <v>590.71600000000001</v>
      </c>
    </row>
    <row r="265" spans="1:12" x14ac:dyDescent="0.25">
      <c r="A265" s="31" t="s">
        <v>160</v>
      </c>
      <c r="B265" s="40">
        <v>20.826000000000001</v>
      </c>
      <c r="C265" s="40">
        <v>82.953999999999994</v>
      </c>
      <c r="D265" s="40">
        <v>82.953999999999994</v>
      </c>
      <c r="E265" s="40">
        <v>175.69200000000001</v>
      </c>
      <c r="F265" s="40">
        <v>0.99299999999999999</v>
      </c>
      <c r="G265" s="40">
        <v>4.3810000000000002</v>
      </c>
      <c r="H265" s="40">
        <v>87.646000000000001</v>
      </c>
      <c r="I265" s="40">
        <v>100.425</v>
      </c>
      <c r="J265" s="40">
        <v>12.144</v>
      </c>
      <c r="K265" s="40">
        <v>29.498999999999999</v>
      </c>
      <c r="L265" s="40">
        <v>555.87099999999998</v>
      </c>
    </row>
    <row r="266" spans="1:12" x14ac:dyDescent="0.25">
      <c r="A266" s="31" t="s">
        <v>161</v>
      </c>
      <c r="B266" s="40">
        <v>23.800999999999998</v>
      </c>
      <c r="C266" s="40">
        <v>94.804000000000002</v>
      </c>
      <c r="D266" s="40">
        <v>94.804000000000002</v>
      </c>
      <c r="E266" s="40">
        <v>153.72999999999999</v>
      </c>
      <c r="F266" s="40">
        <v>0.86899999999999999</v>
      </c>
      <c r="G266" s="40">
        <v>3.8340000000000001</v>
      </c>
      <c r="H266" s="40">
        <v>76.691000000000003</v>
      </c>
      <c r="I266" s="40">
        <v>87.872</v>
      </c>
      <c r="J266" s="40">
        <v>10.625999999999999</v>
      </c>
      <c r="K266" s="40">
        <v>25.811</v>
      </c>
      <c r="L266" s="40">
        <v>536.40499999999997</v>
      </c>
    </row>
    <row r="267" spans="1:12" x14ac:dyDescent="0.25">
      <c r="A267" s="31" t="s">
        <v>162</v>
      </c>
      <c r="B267" s="40">
        <v>26.776</v>
      </c>
      <c r="C267" s="40">
        <v>106.655</v>
      </c>
      <c r="D267" s="40">
        <v>106.655</v>
      </c>
      <c r="E267" s="40">
        <v>136.649</v>
      </c>
      <c r="F267" s="40">
        <v>0.77200000000000002</v>
      </c>
      <c r="G267" s="40">
        <v>3.4079999999999999</v>
      </c>
      <c r="H267" s="40">
        <v>68.168999999999997</v>
      </c>
      <c r="I267" s="40">
        <v>78.108000000000004</v>
      </c>
      <c r="J267" s="40">
        <v>9.4459999999999997</v>
      </c>
      <c r="K267" s="40">
        <v>22.943000000000001</v>
      </c>
      <c r="L267" s="40">
        <v>527.19200000000001</v>
      </c>
    </row>
    <row r="268" spans="1:12" x14ac:dyDescent="0.25">
      <c r="A268" s="31" t="s">
        <v>144</v>
      </c>
      <c r="B268" s="40">
        <v>29.751000000000001</v>
      </c>
      <c r="C268" s="40">
        <v>118.505</v>
      </c>
      <c r="D268" s="40">
        <v>118.505</v>
      </c>
      <c r="E268" s="40">
        <v>122.98399999999999</v>
      </c>
      <c r="F268" s="40">
        <v>0.69499999999999995</v>
      </c>
      <c r="G268" s="40">
        <v>3.0670000000000002</v>
      </c>
      <c r="H268" s="40">
        <v>61.353000000000002</v>
      </c>
      <c r="I268" s="40">
        <v>70.296999999999997</v>
      </c>
      <c r="J268" s="40">
        <v>8.5009999999999994</v>
      </c>
      <c r="K268" s="40">
        <v>20.649000000000001</v>
      </c>
      <c r="L268" s="40">
        <v>525.15700000000004</v>
      </c>
    </row>
    <row r="269" spans="1:12" x14ac:dyDescent="0.25">
      <c r="A269" s="31" t="s">
        <v>145</v>
      </c>
      <c r="B269" s="40">
        <v>32.725999999999999</v>
      </c>
      <c r="C269" s="40">
        <v>130.35599999999999</v>
      </c>
      <c r="D269" s="40">
        <v>130.35599999999999</v>
      </c>
      <c r="E269" s="40">
        <v>111.804</v>
      </c>
      <c r="F269" s="40">
        <v>0.63200000000000001</v>
      </c>
      <c r="G269" s="40">
        <v>2.7879999999999998</v>
      </c>
      <c r="H269" s="40">
        <v>55.774999999999999</v>
      </c>
      <c r="I269" s="40">
        <v>63.906999999999996</v>
      </c>
      <c r="J269" s="40">
        <v>7.7279999999999998</v>
      </c>
      <c r="K269" s="40">
        <v>18.771999999999998</v>
      </c>
      <c r="L269" s="40">
        <v>528.34400000000005</v>
      </c>
    </row>
    <row r="270" spans="1:12" x14ac:dyDescent="0.25">
      <c r="A270" s="31" t="s">
        <v>146</v>
      </c>
      <c r="B270" s="40">
        <v>35.701000000000001</v>
      </c>
      <c r="C270" s="40">
        <v>142.20599999999999</v>
      </c>
      <c r="D270" s="40">
        <v>142.20599999999999</v>
      </c>
      <c r="E270" s="40">
        <v>102.48699999999999</v>
      </c>
      <c r="F270" s="40">
        <v>0.57899999999999996</v>
      </c>
      <c r="G270" s="40">
        <v>2.556</v>
      </c>
      <c r="H270" s="40">
        <v>51.127000000000002</v>
      </c>
      <c r="I270" s="40">
        <v>58.581000000000003</v>
      </c>
      <c r="J270" s="40">
        <v>7.0839999999999996</v>
      </c>
      <c r="K270" s="40">
        <v>17.207999999999998</v>
      </c>
      <c r="L270" s="40">
        <v>535.44299999999998</v>
      </c>
    </row>
    <row r="271" spans="1:12" x14ac:dyDescent="0.25">
      <c r="A271" s="31" t="s">
        <v>147</v>
      </c>
      <c r="B271" s="40">
        <v>38.676000000000002</v>
      </c>
      <c r="C271" s="40">
        <v>154.05699999999999</v>
      </c>
      <c r="D271" s="40">
        <v>154.05699999999999</v>
      </c>
      <c r="E271" s="40">
        <v>94.602999999999994</v>
      </c>
      <c r="F271" s="40">
        <v>0.53500000000000003</v>
      </c>
      <c r="G271" s="40">
        <v>2.359</v>
      </c>
      <c r="H271" s="40">
        <v>47.194000000000003</v>
      </c>
      <c r="I271" s="40">
        <v>54.075000000000003</v>
      </c>
      <c r="J271" s="40">
        <v>6.5389999999999997</v>
      </c>
      <c r="K271" s="40">
        <v>15.884</v>
      </c>
      <c r="L271" s="40">
        <v>545.55600000000004</v>
      </c>
    </row>
    <row r="272" spans="1:12" x14ac:dyDescent="0.25">
      <c r="A272" s="31" t="s">
        <v>148</v>
      </c>
      <c r="B272" s="40">
        <v>41.651000000000003</v>
      </c>
      <c r="C272" s="40">
        <v>165.90799999999999</v>
      </c>
      <c r="D272" s="40">
        <v>165.90799999999999</v>
      </c>
      <c r="E272" s="40">
        <v>87.846000000000004</v>
      </c>
      <c r="F272" s="40">
        <v>0.496</v>
      </c>
      <c r="G272" s="40">
        <v>2.1909999999999998</v>
      </c>
      <c r="H272" s="40">
        <v>43.823</v>
      </c>
      <c r="I272" s="40">
        <v>50.212000000000003</v>
      </c>
      <c r="J272" s="40">
        <v>6.0720000000000001</v>
      </c>
      <c r="K272" s="40">
        <v>14.749000000000001</v>
      </c>
      <c r="L272" s="40">
        <v>558.03499999999997</v>
      </c>
    </row>
    <row r="273" spans="1:12" x14ac:dyDescent="0.25">
      <c r="A273" s="31" t="s">
        <v>149</v>
      </c>
      <c r="B273" s="40">
        <v>44.625999999999998</v>
      </c>
      <c r="C273" s="40">
        <v>177.75800000000001</v>
      </c>
      <c r="D273" s="40">
        <v>177.75800000000001</v>
      </c>
      <c r="E273" s="40">
        <v>81.989000000000004</v>
      </c>
      <c r="F273" s="40">
        <v>0.46300000000000002</v>
      </c>
      <c r="G273" s="40">
        <v>2.0449999999999999</v>
      </c>
      <c r="H273" s="40">
        <v>40.902000000000001</v>
      </c>
      <c r="I273" s="40">
        <v>46.865000000000002</v>
      </c>
      <c r="J273" s="40">
        <v>5.6669999999999998</v>
      </c>
      <c r="K273" s="40">
        <v>13.766</v>
      </c>
      <c r="L273" s="40">
        <v>572.40599999999995</v>
      </c>
    </row>
    <row r="274" spans="1:12" x14ac:dyDescent="0.25">
      <c r="A274" s="31" t="s">
        <v>150</v>
      </c>
      <c r="B274" s="40">
        <v>47.600999999999999</v>
      </c>
      <c r="C274" s="40">
        <v>189.60900000000001</v>
      </c>
      <c r="D274" s="40">
        <v>189.60900000000001</v>
      </c>
      <c r="E274" s="40">
        <v>76.864999999999995</v>
      </c>
      <c r="F274" s="40">
        <v>0.434</v>
      </c>
      <c r="G274" s="40">
        <v>1.917</v>
      </c>
      <c r="H274" s="40">
        <v>38.344999999999999</v>
      </c>
      <c r="I274" s="40">
        <v>43.936</v>
      </c>
      <c r="J274" s="40">
        <v>5.3129999999999997</v>
      </c>
      <c r="K274" s="40">
        <v>12.906000000000001</v>
      </c>
      <c r="L274" s="40">
        <v>588.31600000000003</v>
      </c>
    </row>
    <row r="275" spans="1:12" x14ac:dyDescent="0.25">
      <c r="A275" s="31" t="s">
        <v>151</v>
      </c>
      <c r="B275" s="40">
        <v>50.576999999999998</v>
      </c>
      <c r="C275" s="40">
        <v>201.459</v>
      </c>
      <c r="D275" s="40">
        <v>201.459</v>
      </c>
      <c r="E275" s="40">
        <v>72.343999999999994</v>
      </c>
      <c r="F275" s="40">
        <v>0.40899999999999997</v>
      </c>
      <c r="G275" s="40">
        <v>1.804</v>
      </c>
      <c r="H275" s="40">
        <v>36.090000000000003</v>
      </c>
      <c r="I275" s="40">
        <v>41.350999999999999</v>
      </c>
      <c r="J275" s="40">
        <v>5.0010000000000003</v>
      </c>
      <c r="K275" s="40">
        <v>12.147</v>
      </c>
      <c r="L275" s="40">
        <v>605.49300000000005</v>
      </c>
    </row>
    <row r="276" spans="1:12" x14ac:dyDescent="0.25">
      <c r="A276" s="31" t="s">
        <v>152</v>
      </c>
      <c r="B276" s="40">
        <v>53.552</v>
      </c>
      <c r="C276" s="40">
        <v>213.31</v>
      </c>
      <c r="D276" s="40">
        <v>213.31</v>
      </c>
      <c r="E276" s="40">
        <v>68.323999999999998</v>
      </c>
      <c r="F276" s="40">
        <v>0.38600000000000001</v>
      </c>
      <c r="G276" s="40">
        <v>1.704</v>
      </c>
      <c r="H276" s="40">
        <v>34.085000000000001</v>
      </c>
      <c r="I276" s="40">
        <v>39.054000000000002</v>
      </c>
      <c r="J276" s="40">
        <v>4.7229999999999999</v>
      </c>
      <c r="K276" s="40">
        <v>11.472</v>
      </c>
      <c r="L276" s="40">
        <v>623.72500000000002</v>
      </c>
    </row>
    <row r="277" spans="1:12" x14ac:dyDescent="0.25">
      <c r="A277" s="31" t="s">
        <v>153</v>
      </c>
      <c r="B277" s="40">
        <v>56.527000000000001</v>
      </c>
      <c r="C277" s="40">
        <v>225.16</v>
      </c>
      <c r="D277" s="40">
        <v>225.16</v>
      </c>
      <c r="E277" s="40">
        <v>64.727999999999994</v>
      </c>
      <c r="F277" s="40">
        <v>0.36599999999999999</v>
      </c>
      <c r="G277" s="40">
        <v>1.6140000000000001</v>
      </c>
      <c r="H277" s="40">
        <v>32.290999999999997</v>
      </c>
      <c r="I277" s="40">
        <v>36.999000000000002</v>
      </c>
      <c r="J277" s="40">
        <v>4.4740000000000002</v>
      </c>
      <c r="K277" s="40">
        <v>10.868</v>
      </c>
      <c r="L277" s="40">
        <v>642.84500000000003</v>
      </c>
    </row>
    <row r="278" spans="1:12" x14ac:dyDescent="0.25">
      <c r="A278" s="31" t="s">
        <v>342</v>
      </c>
      <c r="B278" s="40">
        <v>59.502000000000002</v>
      </c>
      <c r="C278" s="40">
        <v>237.011</v>
      </c>
      <c r="D278" s="40">
        <v>237.011</v>
      </c>
      <c r="E278" s="40">
        <v>61.491999999999997</v>
      </c>
      <c r="F278" s="40">
        <v>0.34799999999999998</v>
      </c>
      <c r="G278" s="40">
        <v>1.5329999999999999</v>
      </c>
      <c r="H278" s="40">
        <v>30.675999999999998</v>
      </c>
      <c r="I278" s="40">
        <v>35.149000000000001</v>
      </c>
      <c r="J278" s="40">
        <v>4.2510000000000003</v>
      </c>
      <c r="K278" s="40">
        <v>10.324999999999999</v>
      </c>
      <c r="L278" s="40">
        <v>662.72199999999998</v>
      </c>
    </row>
    <row r="279" spans="1:12" x14ac:dyDescent="0.25">
      <c r="A279" s="31" t="s">
        <v>343</v>
      </c>
      <c r="B279" s="40">
        <v>62.476999999999997</v>
      </c>
      <c r="C279" s="40">
        <v>248.86099999999999</v>
      </c>
      <c r="D279" s="40">
        <v>248.86099999999999</v>
      </c>
      <c r="E279" s="40">
        <v>58.564</v>
      </c>
      <c r="F279" s="40">
        <v>0.33100000000000002</v>
      </c>
      <c r="G279" s="40">
        <v>1.46</v>
      </c>
      <c r="H279" s="40">
        <v>29.215</v>
      </c>
      <c r="I279" s="40">
        <v>33.475000000000001</v>
      </c>
      <c r="J279" s="40">
        <v>4.048</v>
      </c>
      <c r="K279" s="40">
        <v>9.8330000000000002</v>
      </c>
      <c r="L279" s="40">
        <v>683.24400000000003</v>
      </c>
    </row>
    <row r="280" spans="1:12" x14ac:dyDescent="0.25">
      <c r="A280" s="31" t="s">
        <v>344</v>
      </c>
      <c r="B280" s="40">
        <v>65.451999999999998</v>
      </c>
      <c r="C280" s="40">
        <v>260.71199999999999</v>
      </c>
      <c r="D280" s="40">
        <v>260.71199999999999</v>
      </c>
      <c r="E280" s="40">
        <v>55.902000000000001</v>
      </c>
      <c r="F280" s="40">
        <v>0.316</v>
      </c>
      <c r="G280" s="40">
        <v>1.3939999999999999</v>
      </c>
      <c r="H280" s="40">
        <v>27.888000000000002</v>
      </c>
      <c r="I280" s="40">
        <v>31.952999999999999</v>
      </c>
      <c r="J280" s="40">
        <v>3.8639999999999999</v>
      </c>
      <c r="K280" s="40">
        <v>9.3859999999999992</v>
      </c>
      <c r="L280" s="40">
        <v>704.32899999999995</v>
      </c>
    </row>
    <row r="281" spans="1:12" x14ac:dyDescent="0.25">
      <c r="A281" s="31" t="s">
        <v>345</v>
      </c>
      <c r="B281" s="40">
        <v>68.427000000000007</v>
      </c>
      <c r="C281" s="40">
        <v>272.56200000000001</v>
      </c>
      <c r="D281" s="40">
        <v>272.56200000000001</v>
      </c>
      <c r="E281" s="40">
        <v>53.470999999999997</v>
      </c>
      <c r="F281" s="40">
        <v>0.30199999999999999</v>
      </c>
      <c r="G281" s="40">
        <v>1.333</v>
      </c>
      <c r="H281" s="40">
        <v>26.675000000000001</v>
      </c>
      <c r="I281" s="40">
        <v>30.564</v>
      </c>
      <c r="J281" s="40">
        <v>3.6960000000000002</v>
      </c>
      <c r="K281" s="40">
        <v>8.9779999999999998</v>
      </c>
      <c r="L281" s="40">
        <v>725.89599999999996</v>
      </c>
    </row>
    <row r="282" spans="1:12" x14ac:dyDescent="0.25">
      <c r="A282" s="31" t="s">
        <v>346</v>
      </c>
      <c r="B282" s="40">
        <v>71.402000000000001</v>
      </c>
      <c r="C282" s="40">
        <v>284.41300000000001</v>
      </c>
      <c r="D282" s="40">
        <v>284.41300000000001</v>
      </c>
      <c r="E282" s="40">
        <v>51.243000000000002</v>
      </c>
      <c r="F282" s="40">
        <v>0.28999999999999998</v>
      </c>
      <c r="G282" s="40">
        <v>1.278</v>
      </c>
      <c r="H282" s="40">
        <v>25.564</v>
      </c>
      <c r="I282" s="40">
        <v>29.291</v>
      </c>
      <c r="J282" s="40">
        <v>3.5419999999999998</v>
      </c>
      <c r="K282" s="40">
        <v>8.6039999999999992</v>
      </c>
      <c r="L282" s="40">
        <v>747.89400000000001</v>
      </c>
    </row>
    <row r="283" spans="1:12" x14ac:dyDescent="0.25">
      <c r="A283" s="31" t="s">
        <v>347</v>
      </c>
      <c r="B283" s="40">
        <v>74.376999999999995</v>
      </c>
      <c r="C283" s="40">
        <v>296.26299999999998</v>
      </c>
      <c r="D283" s="40">
        <v>296.26299999999998</v>
      </c>
      <c r="E283" s="40">
        <v>49.194000000000003</v>
      </c>
      <c r="F283" s="40">
        <v>0.27800000000000002</v>
      </c>
      <c r="G283" s="40">
        <v>1.2270000000000001</v>
      </c>
      <c r="H283" s="40">
        <v>24.541</v>
      </c>
      <c r="I283" s="40">
        <v>28.119</v>
      </c>
      <c r="J283" s="40">
        <v>3.4</v>
      </c>
      <c r="K283" s="40">
        <v>8.26</v>
      </c>
      <c r="L283" s="40">
        <v>770.26199999999994</v>
      </c>
    </row>
    <row r="284" spans="1:12" x14ac:dyDescent="0.25">
      <c r="A284" s="31" t="s">
        <v>391</v>
      </c>
      <c r="B284" s="40">
        <v>77.352000000000004</v>
      </c>
      <c r="C284" s="40">
        <v>308.11399999999998</v>
      </c>
      <c r="D284" s="40">
        <v>308.11399999999998</v>
      </c>
      <c r="E284" s="40">
        <v>47.302</v>
      </c>
      <c r="F284" s="40">
        <v>0.26700000000000002</v>
      </c>
      <c r="G284" s="40">
        <v>1.18</v>
      </c>
      <c r="H284" s="40">
        <v>23.597000000000001</v>
      </c>
      <c r="I284" s="40">
        <v>27.036999999999999</v>
      </c>
      <c r="J284" s="40">
        <v>3.27</v>
      </c>
      <c r="K284" s="40">
        <v>7.9420000000000002</v>
      </c>
      <c r="L284" s="40">
        <v>792.96299999999997</v>
      </c>
    </row>
    <row r="285" spans="1:12" x14ac:dyDescent="0.25">
      <c r="A285" s="31" t="s">
        <v>392</v>
      </c>
      <c r="B285" s="40">
        <v>80.326999999999998</v>
      </c>
      <c r="C285" s="40">
        <v>319.96499999999997</v>
      </c>
      <c r="D285" s="40">
        <v>319.96499999999997</v>
      </c>
      <c r="E285" s="40">
        <v>45.55</v>
      </c>
      <c r="F285" s="40">
        <v>0.25700000000000001</v>
      </c>
      <c r="G285" s="40">
        <v>1.1359999999999999</v>
      </c>
      <c r="H285" s="40">
        <v>22.722999999999999</v>
      </c>
      <c r="I285" s="40">
        <v>26.036000000000001</v>
      </c>
      <c r="J285" s="40">
        <v>3.149</v>
      </c>
      <c r="K285" s="40">
        <v>7.6479999999999997</v>
      </c>
      <c r="L285" s="40">
        <v>815.95899999999995</v>
      </c>
    </row>
    <row r="286" spans="1:12" x14ac:dyDescent="0.25">
      <c r="A286" s="31" t="s">
        <v>407</v>
      </c>
      <c r="B286" s="40">
        <v>83.302999999999997</v>
      </c>
      <c r="C286" s="40">
        <v>331.815</v>
      </c>
      <c r="D286" s="40">
        <v>331.815</v>
      </c>
      <c r="E286" s="40">
        <v>43.923000000000002</v>
      </c>
      <c r="F286" s="40">
        <v>0.248</v>
      </c>
      <c r="G286" s="40">
        <v>1.095</v>
      </c>
      <c r="H286" s="40">
        <v>21.911999999999999</v>
      </c>
      <c r="I286" s="40">
        <v>25.106000000000002</v>
      </c>
      <c r="J286" s="40">
        <v>3.036</v>
      </c>
      <c r="K286" s="40">
        <v>7.375</v>
      </c>
      <c r="L286" s="40">
        <v>839.21699999999998</v>
      </c>
    </row>
    <row r="287" spans="1:12" x14ac:dyDescent="0.25">
      <c r="A287" s="31" t="s">
        <v>408</v>
      </c>
      <c r="B287" s="40">
        <v>86.278000000000006</v>
      </c>
      <c r="C287" s="40">
        <v>343.666</v>
      </c>
      <c r="D287" s="40">
        <v>343.666</v>
      </c>
      <c r="E287" s="40">
        <v>42.408000000000001</v>
      </c>
      <c r="F287" s="40">
        <v>0.24</v>
      </c>
      <c r="G287" s="40">
        <v>1.0580000000000001</v>
      </c>
      <c r="H287" s="40">
        <v>21.155999999999999</v>
      </c>
      <c r="I287" s="40">
        <v>24.24</v>
      </c>
      <c r="J287" s="40">
        <v>2.931</v>
      </c>
      <c r="K287" s="40">
        <v>7.12</v>
      </c>
      <c r="L287" s="40">
        <v>862.71199999999999</v>
      </c>
    </row>
    <row r="288" spans="1:12" x14ac:dyDescent="0.25">
      <c r="A288" s="31" t="s">
        <v>409</v>
      </c>
      <c r="B288" s="40">
        <v>89.253</v>
      </c>
      <c r="C288" s="40">
        <v>355.51600000000002</v>
      </c>
      <c r="D288" s="40">
        <v>355.51600000000002</v>
      </c>
      <c r="E288" s="40">
        <v>40.994999999999997</v>
      </c>
      <c r="F288" s="40">
        <v>0.23200000000000001</v>
      </c>
      <c r="G288" s="40">
        <v>1.022</v>
      </c>
      <c r="H288" s="40">
        <v>20.451000000000001</v>
      </c>
      <c r="I288" s="40">
        <v>23.431999999999999</v>
      </c>
      <c r="J288" s="40">
        <v>2.8340000000000001</v>
      </c>
      <c r="K288" s="40">
        <v>6.883</v>
      </c>
      <c r="L288" s="40">
        <v>886.41700000000003</v>
      </c>
    </row>
    <row r="289" spans="1:12" x14ac:dyDescent="0.25">
      <c r="A289" s="31" t="s">
        <v>410</v>
      </c>
      <c r="B289" s="40">
        <v>95.203000000000003</v>
      </c>
      <c r="C289" s="40">
        <v>379.21699999999998</v>
      </c>
      <c r="D289" s="40">
        <v>379.21699999999998</v>
      </c>
      <c r="E289" s="40">
        <v>38.433</v>
      </c>
      <c r="F289" s="40">
        <v>0.217</v>
      </c>
      <c r="G289" s="40">
        <v>0.95799999999999996</v>
      </c>
      <c r="H289" s="40">
        <v>19.172999999999998</v>
      </c>
      <c r="I289" s="40">
        <v>21.968</v>
      </c>
      <c r="J289" s="40">
        <v>2.657</v>
      </c>
      <c r="K289" s="40">
        <v>6.4530000000000003</v>
      </c>
      <c r="L289" s="40">
        <v>934.38599999999997</v>
      </c>
    </row>
    <row r="290" spans="1:12" x14ac:dyDescent="0.25">
      <c r="B290" s="44" t="s">
        <v>283</v>
      </c>
      <c r="C290" s="45"/>
      <c r="D290" s="45"/>
      <c r="E290" s="45"/>
      <c r="F290" s="45"/>
      <c r="G290" s="45"/>
      <c r="H290" s="45"/>
      <c r="I290" s="45"/>
      <c r="J290" s="45"/>
      <c r="K290" s="45"/>
      <c r="L290" s="45"/>
    </row>
    <row r="291" spans="1:12" x14ac:dyDescent="0.25">
      <c r="A291" s="31" t="s">
        <v>173</v>
      </c>
      <c r="B291" s="40">
        <v>2.9750000000000001</v>
      </c>
      <c r="C291" s="40">
        <v>8.8970000000000002</v>
      </c>
      <c r="D291" s="40">
        <v>8.8970000000000002</v>
      </c>
      <c r="E291" s="40">
        <v>923.30399999999997</v>
      </c>
      <c r="F291" s="40">
        <v>6.95</v>
      </c>
      <c r="G291" s="40">
        <v>30.67</v>
      </c>
      <c r="H291" s="40">
        <v>613.52499999999998</v>
      </c>
      <c r="I291" s="40">
        <v>702.97400000000005</v>
      </c>
      <c r="J291" s="40">
        <v>85.01</v>
      </c>
      <c r="K291" s="40">
        <v>206.49100000000001</v>
      </c>
      <c r="L291" s="40">
        <v>2298.192</v>
      </c>
    </row>
    <row r="292" spans="1:12" x14ac:dyDescent="0.25">
      <c r="A292" s="31" t="s">
        <v>174</v>
      </c>
      <c r="B292" s="40">
        <v>5.95</v>
      </c>
      <c r="C292" s="40">
        <v>17.794</v>
      </c>
      <c r="D292" s="40">
        <v>17.794</v>
      </c>
      <c r="E292" s="40">
        <v>461.65199999999999</v>
      </c>
      <c r="F292" s="40">
        <v>3.4750000000000001</v>
      </c>
      <c r="G292" s="40">
        <v>15.335000000000001</v>
      </c>
      <c r="H292" s="40">
        <v>306.76299999999998</v>
      </c>
      <c r="I292" s="40">
        <v>351.48700000000002</v>
      </c>
      <c r="J292" s="40">
        <v>42.505000000000003</v>
      </c>
      <c r="K292" s="40">
        <v>103.245</v>
      </c>
      <c r="L292" s="40">
        <v>1180.25</v>
      </c>
    </row>
    <row r="293" spans="1:12" x14ac:dyDescent="0.25">
      <c r="A293" s="31" t="s">
        <v>175</v>
      </c>
      <c r="B293" s="40">
        <v>8.9250000000000007</v>
      </c>
      <c r="C293" s="40">
        <v>26.69</v>
      </c>
      <c r="D293" s="40">
        <v>26.69</v>
      </c>
      <c r="E293" s="40">
        <v>307.76799999999997</v>
      </c>
      <c r="F293" s="40">
        <v>2.3170000000000002</v>
      </c>
      <c r="G293" s="40">
        <v>10.223000000000001</v>
      </c>
      <c r="H293" s="40">
        <v>204.50800000000001</v>
      </c>
      <c r="I293" s="40">
        <v>234.32499999999999</v>
      </c>
      <c r="J293" s="40">
        <v>28.337</v>
      </c>
      <c r="K293" s="40">
        <v>68.83</v>
      </c>
      <c r="L293" s="40">
        <v>821.44600000000003</v>
      </c>
    </row>
    <row r="294" spans="1:12" x14ac:dyDescent="0.25">
      <c r="A294" s="31" t="s">
        <v>176</v>
      </c>
      <c r="B294" s="40">
        <v>11.9</v>
      </c>
      <c r="C294" s="40">
        <v>35.587000000000003</v>
      </c>
      <c r="D294" s="40">
        <v>35.587000000000003</v>
      </c>
      <c r="E294" s="40">
        <v>230.82599999999999</v>
      </c>
      <c r="F294" s="40">
        <v>1.738</v>
      </c>
      <c r="G294" s="40">
        <v>7.6669999999999998</v>
      </c>
      <c r="H294" s="40">
        <v>153.381</v>
      </c>
      <c r="I294" s="40">
        <v>175.744</v>
      </c>
      <c r="J294" s="40">
        <v>21.253</v>
      </c>
      <c r="K294" s="40">
        <v>51.622999999999998</v>
      </c>
      <c r="L294" s="40">
        <v>652.42999999999995</v>
      </c>
    </row>
    <row r="295" spans="1:12" x14ac:dyDescent="0.25">
      <c r="A295" s="31" t="s">
        <v>177</v>
      </c>
      <c r="B295" s="40">
        <v>14.875</v>
      </c>
      <c r="C295" s="40">
        <v>44.484000000000002</v>
      </c>
      <c r="D295" s="40">
        <v>44.484000000000002</v>
      </c>
      <c r="E295" s="40">
        <v>184.661</v>
      </c>
      <c r="F295" s="40">
        <v>1.39</v>
      </c>
      <c r="G295" s="40">
        <v>6.1340000000000003</v>
      </c>
      <c r="H295" s="40">
        <v>122.705</v>
      </c>
      <c r="I295" s="40">
        <v>140.595</v>
      </c>
      <c r="J295" s="40">
        <v>17.001999999999999</v>
      </c>
      <c r="K295" s="40">
        <v>41.298000000000002</v>
      </c>
      <c r="L295" s="40">
        <v>559.32799999999997</v>
      </c>
    </row>
    <row r="296" spans="1:12" x14ac:dyDescent="0.25">
      <c r="A296" s="31" t="s">
        <v>178</v>
      </c>
      <c r="B296" s="40">
        <v>17.850999999999999</v>
      </c>
      <c r="C296" s="40">
        <v>53.381</v>
      </c>
      <c r="D296" s="40">
        <v>53.381</v>
      </c>
      <c r="E296" s="40">
        <v>153.88399999999999</v>
      </c>
      <c r="F296" s="40">
        <v>1.1579999999999999</v>
      </c>
      <c r="G296" s="40">
        <v>5.1120000000000001</v>
      </c>
      <c r="H296" s="40">
        <v>102.254</v>
      </c>
      <c r="I296" s="40">
        <v>117.16200000000001</v>
      </c>
      <c r="J296" s="40">
        <v>14.167999999999999</v>
      </c>
      <c r="K296" s="40">
        <v>34.414999999999999</v>
      </c>
      <c r="L296" s="40">
        <v>504.18299999999999</v>
      </c>
    </row>
    <row r="297" spans="1:12" x14ac:dyDescent="0.25">
      <c r="A297" s="31" t="s">
        <v>179</v>
      </c>
      <c r="B297" s="40">
        <v>20.826000000000001</v>
      </c>
      <c r="C297" s="40">
        <v>62.277999999999999</v>
      </c>
      <c r="D297" s="40">
        <v>62.277999999999999</v>
      </c>
      <c r="E297" s="40">
        <v>131.90100000000001</v>
      </c>
      <c r="F297" s="40">
        <v>0.99299999999999999</v>
      </c>
      <c r="G297" s="40">
        <v>4.3810000000000002</v>
      </c>
      <c r="H297" s="40">
        <v>87.646000000000001</v>
      </c>
      <c r="I297" s="40">
        <v>100.425</v>
      </c>
      <c r="J297" s="40">
        <v>12.144</v>
      </c>
      <c r="K297" s="40">
        <v>29.498999999999999</v>
      </c>
      <c r="L297" s="40">
        <v>470.72800000000001</v>
      </c>
    </row>
    <row r="298" spans="1:12" x14ac:dyDescent="0.25">
      <c r="A298" s="31" t="s">
        <v>180</v>
      </c>
      <c r="B298" s="40">
        <v>23.800999999999998</v>
      </c>
      <c r="C298" s="40">
        <v>71.174000000000007</v>
      </c>
      <c r="D298" s="40">
        <v>71.174000000000007</v>
      </c>
      <c r="E298" s="40">
        <v>115.413</v>
      </c>
      <c r="F298" s="40">
        <v>0.86899999999999999</v>
      </c>
      <c r="G298" s="40">
        <v>3.8340000000000001</v>
      </c>
      <c r="H298" s="40">
        <v>76.691000000000003</v>
      </c>
      <c r="I298" s="40">
        <v>87.872</v>
      </c>
      <c r="J298" s="40">
        <v>10.625999999999999</v>
      </c>
      <c r="K298" s="40">
        <v>25.811</v>
      </c>
      <c r="L298" s="40">
        <v>450.82799999999997</v>
      </c>
    </row>
    <row r="299" spans="1:12" x14ac:dyDescent="0.25">
      <c r="A299" s="31" t="s">
        <v>181</v>
      </c>
      <c r="B299" s="40">
        <v>26.776</v>
      </c>
      <c r="C299" s="40">
        <v>80.070999999999998</v>
      </c>
      <c r="D299" s="40">
        <v>80.070999999999998</v>
      </c>
      <c r="E299" s="40">
        <v>102.589</v>
      </c>
      <c r="F299" s="40">
        <v>0.77200000000000002</v>
      </c>
      <c r="G299" s="40">
        <v>3.4079999999999999</v>
      </c>
      <c r="H299" s="40">
        <v>68.168999999999997</v>
      </c>
      <c r="I299" s="40">
        <v>78.108000000000004</v>
      </c>
      <c r="J299" s="40">
        <v>9.4459999999999997</v>
      </c>
      <c r="K299" s="40">
        <v>22.943000000000001</v>
      </c>
      <c r="L299" s="40">
        <v>439.964</v>
      </c>
    </row>
    <row r="300" spans="1:12" x14ac:dyDescent="0.25">
      <c r="A300" s="31" t="s">
        <v>163</v>
      </c>
      <c r="B300" s="40">
        <v>29.751000000000001</v>
      </c>
      <c r="C300" s="40">
        <v>88.968000000000004</v>
      </c>
      <c r="D300" s="40">
        <v>88.968000000000004</v>
      </c>
      <c r="E300" s="40">
        <v>92.33</v>
      </c>
      <c r="F300" s="40">
        <v>0.69499999999999995</v>
      </c>
      <c r="G300" s="40">
        <v>3.0670000000000002</v>
      </c>
      <c r="H300" s="40">
        <v>61.353000000000002</v>
      </c>
      <c r="I300" s="40">
        <v>70.296999999999997</v>
      </c>
      <c r="J300" s="40">
        <v>8.5009999999999994</v>
      </c>
      <c r="K300" s="40">
        <v>20.649000000000001</v>
      </c>
      <c r="L300" s="40">
        <v>435.42899999999997</v>
      </c>
    </row>
    <row r="301" spans="1:12" x14ac:dyDescent="0.25">
      <c r="A301" s="31" t="s">
        <v>164</v>
      </c>
      <c r="B301" s="40">
        <v>32.725999999999999</v>
      </c>
      <c r="C301" s="40">
        <v>97.864999999999995</v>
      </c>
      <c r="D301" s="40">
        <v>97.864999999999995</v>
      </c>
      <c r="E301" s="40">
        <v>83.936999999999998</v>
      </c>
      <c r="F301" s="40">
        <v>0.63200000000000001</v>
      </c>
      <c r="G301" s="40">
        <v>2.7879999999999998</v>
      </c>
      <c r="H301" s="40">
        <v>55.774999999999999</v>
      </c>
      <c r="I301" s="40">
        <v>63.906999999999996</v>
      </c>
      <c r="J301" s="40">
        <v>7.7279999999999998</v>
      </c>
      <c r="K301" s="40">
        <v>18.771999999999998</v>
      </c>
      <c r="L301" s="40">
        <v>435.495</v>
      </c>
    </row>
    <row r="302" spans="1:12" x14ac:dyDescent="0.25">
      <c r="A302" s="31" t="s">
        <v>165</v>
      </c>
      <c r="B302" s="40">
        <v>35.701000000000001</v>
      </c>
      <c r="C302" s="40">
        <v>106.762</v>
      </c>
      <c r="D302" s="40">
        <v>106.762</v>
      </c>
      <c r="E302" s="40">
        <v>76.941999999999993</v>
      </c>
      <c r="F302" s="40">
        <v>0.57899999999999996</v>
      </c>
      <c r="G302" s="40">
        <v>2.556</v>
      </c>
      <c r="H302" s="40">
        <v>51.127000000000002</v>
      </c>
      <c r="I302" s="40">
        <v>58.581000000000003</v>
      </c>
      <c r="J302" s="40">
        <v>7.0839999999999996</v>
      </c>
      <c r="K302" s="40">
        <v>17.207999999999998</v>
      </c>
      <c r="L302" s="40">
        <v>439.01</v>
      </c>
    </row>
    <row r="303" spans="1:12" x14ac:dyDescent="0.25">
      <c r="A303" s="31" t="s">
        <v>166</v>
      </c>
      <c r="B303" s="40">
        <v>38.676000000000002</v>
      </c>
      <c r="C303" s="40">
        <v>115.658</v>
      </c>
      <c r="D303" s="40">
        <v>115.658</v>
      </c>
      <c r="E303" s="40">
        <v>71.022999999999996</v>
      </c>
      <c r="F303" s="40">
        <v>0.53500000000000003</v>
      </c>
      <c r="G303" s="40">
        <v>2.359</v>
      </c>
      <c r="H303" s="40">
        <v>47.194000000000003</v>
      </c>
      <c r="I303" s="40">
        <v>54.075000000000003</v>
      </c>
      <c r="J303" s="40">
        <v>6.5389999999999997</v>
      </c>
      <c r="K303" s="40">
        <v>15.884</v>
      </c>
      <c r="L303" s="40">
        <v>445.178</v>
      </c>
    </row>
    <row r="304" spans="1:12" x14ac:dyDescent="0.25">
      <c r="A304" s="31" t="s">
        <v>167</v>
      </c>
      <c r="B304" s="40">
        <v>41.651000000000003</v>
      </c>
      <c r="C304" s="40">
        <v>124.55500000000001</v>
      </c>
      <c r="D304" s="40">
        <v>124.55500000000001</v>
      </c>
      <c r="E304" s="40">
        <v>65.95</v>
      </c>
      <c r="F304" s="40">
        <v>0.496</v>
      </c>
      <c r="G304" s="40">
        <v>2.1909999999999998</v>
      </c>
      <c r="H304" s="40">
        <v>43.823</v>
      </c>
      <c r="I304" s="40">
        <v>50.212000000000003</v>
      </c>
      <c r="J304" s="40">
        <v>6.0720000000000001</v>
      </c>
      <c r="K304" s="40">
        <v>14.749000000000001</v>
      </c>
      <c r="L304" s="40">
        <v>453.43299999999999</v>
      </c>
    </row>
    <row r="305" spans="1:12" x14ac:dyDescent="0.25">
      <c r="A305" s="31" t="s">
        <v>168</v>
      </c>
      <c r="B305" s="40">
        <v>44.625999999999998</v>
      </c>
      <c r="C305" s="40">
        <v>133.452</v>
      </c>
      <c r="D305" s="40">
        <v>133.452</v>
      </c>
      <c r="E305" s="40">
        <v>61.554000000000002</v>
      </c>
      <c r="F305" s="40">
        <v>0.46300000000000002</v>
      </c>
      <c r="G305" s="40">
        <v>2.0449999999999999</v>
      </c>
      <c r="H305" s="40">
        <v>40.902000000000001</v>
      </c>
      <c r="I305" s="40">
        <v>46.865000000000002</v>
      </c>
      <c r="J305" s="40">
        <v>5.6669999999999998</v>
      </c>
      <c r="K305" s="40">
        <v>13.766</v>
      </c>
      <c r="L305" s="40">
        <v>463.35899999999998</v>
      </c>
    </row>
    <row r="306" spans="1:12" x14ac:dyDescent="0.25">
      <c r="A306" s="31" t="s">
        <v>169</v>
      </c>
      <c r="B306" s="40">
        <v>47.600999999999999</v>
      </c>
      <c r="C306" s="40">
        <v>142.34899999999999</v>
      </c>
      <c r="D306" s="40">
        <v>142.34899999999999</v>
      </c>
      <c r="E306" s="40">
        <v>57.706000000000003</v>
      </c>
      <c r="F306" s="40">
        <v>0.434</v>
      </c>
      <c r="G306" s="40">
        <v>1.917</v>
      </c>
      <c r="H306" s="40">
        <v>38.344999999999999</v>
      </c>
      <c r="I306" s="40">
        <v>43.936</v>
      </c>
      <c r="J306" s="40">
        <v>5.3129999999999997</v>
      </c>
      <c r="K306" s="40">
        <v>12.906000000000001</v>
      </c>
      <c r="L306" s="40">
        <v>474.637</v>
      </c>
    </row>
    <row r="307" spans="1:12" x14ac:dyDescent="0.25">
      <c r="A307" s="31" t="s">
        <v>170</v>
      </c>
      <c r="B307" s="40">
        <v>50.576999999999998</v>
      </c>
      <c r="C307" s="40">
        <v>151.24600000000001</v>
      </c>
      <c r="D307" s="40">
        <v>151.24600000000001</v>
      </c>
      <c r="E307" s="40">
        <v>54.311999999999998</v>
      </c>
      <c r="F307" s="40">
        <v>0.40899999999999997</v>
      </c>
      <c r="G307" s="40">
        <v>1.804</v>
      </c>
      <c r="H307" s="40">
        <v>36.090000000000003</v>
      </c>
      <c r="I307" s="40">
        <v>41.350999999999999</v>
      </c>
      <c r="J307" s="40">
        <v>5.0010000000000003</v>
      </c>
      <c r="K307" s="40">
        <v>12.147</v>
      </c>
      <c r="L307" s="40">
        <v>487.03500000000003</v>
      </c>
    </row>
    <row r="308" spans="1:12" x14ac:dyDescent="0.25">
      <c r="A308" s="31" t="s">
        <v>171</v>
      </c>
      <c r="B308" s="40">
        <v>53.552</v>
      </c>
      <c r="C308" s="40">
        <v>160.142</v>
      </c>
      <c r="D308" s="40">
        <v>160.142</v>
      </c>
      <c r="E308" s="40">
        <v>51.295000000000002</v>
      </c>
      <c r="F308" s="40">
        <v>0.38600000000000001</v>
      </c>
      <c r="G308" s="40">
        <v>1.704</v>
      </c>
      <c r="H308" s="40">
        <v>34.085000000000001</v>
      </c>
      <c r="I308" s="40">
        <v>39.054000000000002</v>
      </c>
      <c r="J308" s="40">
        <v>4.7229999999999999</v>
      </c>
      <c r="K308" s="40">
        <v>11.472</v>
      </c>
      <c r="L308" s="40">
        <v>500.36</v>
      </c>
    </row>
    <row r="309" spans="1:12" x14ac:dyDescent="0.25">
      <c r="A309" s="31" t="s">
        <v>172</v>
      </c>
      <c r="B309" s="40">
        <v>56.527000000000001</v>
      </c>
      <c r="C309" s="40">
        <v>169.03899999999999</v>
      </c>
      <c r="D309" s="40">
        <v>169.03899999999999</v>
      </c>
      <c r="E309" s="40">
        <v>48.594999999999999</v>
      </c>
      <c r="F309" s="40">
        <v>0.36599999999999999</v>
      </c>
      <c r="G309" s="40">
        <v>1.6140000000000001</v>
      </c>
      <c r="H309" s="40">
        <v>32.290999999999997</v>
      </c>
      <c r="I309" s="40">
        <v>36.999000000000002</v>
      </c>
      <c r="J309" s="40">
        <v>4.4740000000000002</v>
      </c>
      <c r="K309" s="40">
        <v>10.868</v>
      </c>
      <c r="L309" s="40">
        <v>514.47</v>
      </c>
    </row>
    <row r="310" spans="1:12" x14ac:dyDescent="0.25">
      <c r="A310" s="31" t="s">
        <v>348</v>
      </c>
      <c r="B310" s="40">
        <v>59.502000000000002</v>
      </c>
      <c r="C310" s="40">
        <v>177.93600000000001</v>
      </c>
      <c r="D310" s="40">
        <v>177.93600000000001</v>
      </c>
      <c r="E310" s="40">
        <v>46.164999999999999</v>
      </c>
      <c r="F310" s="40">
        <v>0.34799999999999998</v>
      </c>
      <c r="G310" s="40">
        <v>1.5329999999999999</v>
      </c>
      <c r="H310" s="40">
        <v>30.675999999999998</v>
      </c>
      <c r="I310" s="40">
        <v>35.149000000000001</v>
      </c>
      <c r="J310" s="40">
        <v>4.2510000000000003</v>
      </c>
      <c r="K310" s="40">
        <v>10.324999999999999</v>
      </c>
      <c r="L310" s="40">
        <v>529.245</v>
      </c>
    </row>
    <row r="311" spans="1:12" x14ac:dyDescent="0.25">
      <c r="A311" s="31" t="s">
        <v>349</v>
      </c>
      <c r="B311" s="40">
        <v>62.476999999999997</v>
      </c>
      <c r="C311" s="40">
        <v>186.833</v>
      </c>
      <c r="D311" s="40">
        <v>186.833</v>
      </c>
      <c r="E311" s="40">
        <v>43.966999999999999</v>
      </c>
      <c r="F311" s="40">
        <v>0.33100000000000002</v>
      </c>
      <c r="G311" s="40">
        <v>1.46</v>
      </c>
      <c r="H311" s="40">
        <v>29.215</v>
      </c>
      <c r="I311" s="40">
        <v>33.475000000000001</v>
      </c>
      <c r="J311" s="40">
        <v>4.048</v>
      </c>
      <c r="K311" s="40">
        <v>9.8330000000000002</v>
      </c>
      <c r="L311" s="40">
        <v>544.59100000000001</v>
      </c>
    </row>
    <row r="312" spans="1:12" x14ac:dyDescent="0.25">
      <c r="A312" s="31" t="s">
        <v>350</v>
      </c>
      <c r="B312" s="40">
        <v>65.451999999999998</v>
      </c>
      <c r="C312" s="40">
        <v>195.73</v>
      </c>
      <c r="D312" s="40">
        <v>195.73</v>
      </c>
      <c r="E312" s="40">
        <v>41.968000000000004</v>
      </c>
      <c r="F312" s="40">
        <v>0.316</v>
      </c>
      <c r="G312" s="40">
        <v>1.3939999999999999</v>
      </c>
      <c r="H312" s="40">
        <v>27.888000000000002</v>
      </c>
      <c r="I312" s="40">
        <v>31.952999999999999</v>
      </c>
      <c r="J312" s="40">
        <v>3.8639999999999999</v>
      </c>
      <c r="K312" s="40">
        <v>9.3859999999999992</v>
      </c>
      <c r="L312" s="40">
        <v>560.43100000000004</v>
      </c>
    </row>
    <row r="313" spans="1:12" x14ac:dyDescent="0.25">
      <c r="A313" s="31" t="s">
        <v>351</v>
      </c>
      <c r="B313" s="40">
        <v>68.427000000000007</v>
      </c>
      <c r="C313" s="40">
        <v>204.626</v>
      </c>
      <c r="D313" s="40">
        <v>204.626</v>
      </c>
      <c r="E313" s="40">
        <v>40.143999999999998</v>
      </c>
      <c r="F313" s="40">
        <v>0.30199999999999999</v>
      </c>
      <c r="G313" s="40">
        <v>1.333</v>
      </c>
      <c r="H313" s="40">
        <v>26.675000000000001</v>
      </c>
      <c r="I313" s="40">
        <v>30.564</v>
      </c>
      <c r="J313" s="40">
        <v>3.6960000000000002</v>
      </c>
      <c r="K313" s="40">
        <v>8.9779999999999998</v>
      </c>
      <c r="L313" s="40">
        <v>576.697</v>
      </c>
    </row>
    <row r="314" spans="1:12" x14ac:dyDescent="0.25">
      <c r="A314" s="31" t="s">
        <v>352</v>
      </c>
      <c r="B314" s="40">
        <v>71.402000000000001</v>
      </c>
      <c r="C314" s="40">
        <v>213.523</v>
      </c>
      <c r="D314" s="40">
        <v>213.523</v>
      </c>
      <c r="E314" s="40">
        <v>38.470999999999997</v>
      </c>
      <c r="F314" s="40">
        <v>0.28999999999999998</v>
      </c>
      <c r="G314" s="40">
        <v>1.278</v>
      </c>
      <c r="H314" s="40">
        <v>25.564</v>
      </c>
      <c r="I314" s="40">
        <v>29.291</v>
      </c>
      <c r="J314" s="40">
        <v>3.5419999999999998</v>
      </c>
      <c r="K314" s="40">
        <v>8.6039999999999992</v>
      </c>
      <c r="L314" s="40">
        <v>593.34199999999998</v>
      </c>
    </row>
    <row r="315" spans="1:12" x14ac:dyDescent="0.25">
      <c r="A315" s="31" t="s">
        <v>353</v>
      </c>
      <c r="B315" s="40">
        <v>74.376999999999995</v>
      </c>
      <c r="C315" s="40">
        <v>222.42</v>
      </c>
      <c r="D315" s="40">
        <v>222.42</v>
      </c>
      <c r="E315" s="40">
        <v>36.932000000000002</v>
      </c>
      <c r="F315" s="40">
        <v>0.27800000000000002</v>
      </c>
      <c r="G315" s="40">
        <v>1.2270000000000001</v>
      </c>
      <c r="H315" s="40">
        <v>24.541</v>
      </c>
      <c r="I315" s="40">
        <v>28.119</v>
      </c>
      <c r="J315" s="40">
        <v>3.4</v>
      </c>
      <c r="K315" s="40">
        <v>8.26</v>
      </c>
      <c r="L315" s="40">
        <v>610.31399999999996</v>
      </c>
    </row>
    <row r="316" spans="1:12" x14ac:dyDescent="0.25">
      <c r="A316" s="31" t="s">
        <v>393</v>
      </c>
      <c r="B316" s="40">
        <v>77.352000000000004</v>
      </c>
      <c r="C316" s="40">
        <v>231.31700000000001</v>
      </c>
      <c r="D316" s="40">
        <v>231.31700000000001</v>
      </c>
      <c r="E316" s="40">
        <v>35.512</v>
      </c>
      <c r="F316" s="40">
        <v>0.26700000000000002</v>
      </c>
      <c r="G316" s="40">
        <v>1.18</v>
      </c>
      <c r="H316" s="40">
        <v>23.597000000000001</v>
      </c>
      <c r="I316" s="40">
        <v>27.036999999999999</v>
      </c>
      <c r="J316" s="40">
        <v>3.27</v>
      </c>
      <c r="K316" s="40">
        <v>7.9420000000000002</v>
      </c>
      <c r="L316" s="40">
        <v>627.57899999999995</v>
      </c>
    </row>
    <row r="317" spans="1:12" x14ac:dyDescent="0.25">
      <c r="A317" s="31" t="s">
        <v>394</v>
      </c>
      <c r="B317" s="40">
        <v>80.326999999999998</v>
      </c>
      <c r="C317" s="40">
        <v>240.214</v>
      </c>
      <c r="D317" s="40">
        <v>240.214</v>
      </c>
      <c r="E317" s="40">
        <v>34.195999999999998</v>
      </c>
      <c r="F317" s="40">
        <v>0.25700000000000001</v>
      </c>
      <c r="G317" s="40">
        <v>1.1359999999999999</v>
      </c>
      <c r="H317" s="40">
        <v>22.722999999999999</v>
      </c>
      <c r="I317" s="40">
        <v>26.036000000000001</v>
      </c>
      <c r="J317" s="40">
        <v>3.149</v>
      </c>
      <c r="K317" s="40">
        <v>7.6479999999999997</v>
      </c>
      <c r="L317" s="40">
        <v>645.10299999999995</v>
      </c>
    </row>
    <row r="318" spans="1:12" x14ac:dyDescent="0.25">
      <c r="A318" s="31" t="s">
        <v>411</v>
      </c>
      <c r="B318" s="40">
        <v>83.302999999999997</v>
      </c>
      <c r="C318" s="40">
        <v>249.11</v>
      </c>
      <c r="D318" s="40">
        <v>249.11</v>
      </c>
      <c r="E318" s="40">
        <v>32.975000000000001</v>
      </c>
      <c r="F318" s="40">
        <v>0.248</v>
      </c>
      <c r="G318" s="40">
        <v>1.095</v>
      </c>
      <c r="H318" s="40">
        <v>21.911999999999999</v>
      </c>
      <c r="I318" s="40">
        <v>25.106000000000002</v>
      </c>
      <c r="J318" s="40">
        <v>3.036</v>
      </c>
      <c r="K318" s="40">
        <v>7.375</v>
      </c>
      <c r="L318" s="40">
        <v>662.85900000000004</v>
      </c>
    </row>
    <row r="319" spans="1:12" x14ac:dyDescent="0.25">
      <c r="A319" s="31" t="s">
        <v>412</v>
      </c>
      <c r="B319" s="40">
        <v>86.278000000000006</v>
      </c>
      <c r="C319" s="40">
        <v>258.00700000000001</v>
      </c>
      <c r="D319" s="40">
        <v>258.00700000000001</v>
      </c>
      <c r="E319" s="40">
        <v>31.838000000000001</v>
      </c>
      <c r="F319" s="40">
        <v>0.24</v>
      </c>
      <c r="G319" s="40">
        <v>1.0580000000000001</v>
      </c>
      <c r="H319" s="40">
        <v>21.155999999999999</v>
      </c>
      <c r="I319" s="40">
        <v>24.24</v>
      </c>
      <c r="J319" s="40">
        <v>2.931</v>
      </c>
      <c r="K319" s="40">
        <v>7.12</v>
      </c>
      <c r="L319" s="40">
        <v>680.82399999999996</v>
      </c>
    </row>
    <row r="320" spans="1:12" x14ac:dyDescent="0.25">
      <c r="A320" s="31" t="s">
        <v>413</v>
      </c>
      <c r="B320" s="40">
        <v>89.253</v>
      </c>
      <c r="C320" s="40">
        <v>266.904</v>
      </c>
      <c r="D320" s="40">
        <v>266.904</v>
      </c>
      <c r="E320" s="40">
        <v>30.777000000000001</v>
      </c>
      <c r="F320" s="40">
        <v>0.23200000000000001</v>
      </c>
      <c r="G320" s="40">
        <v>1.022</v>
      </c>
      <c r="H320" s="40">
        <v>20.451000000000001</v>
      </c>
      <c r="I320" s="40">
        <v>23.431999999999999</v>
      </c>
      <c r="J320" s="40">
        <v>2.8340000000000001</v>
      </c>
      <c r="K320" s="40">
        <v>6.883</v>
      </c>
      <c r="L320" s="40">
        <v>698.97500000000002</v>
      </c>
    </row>
    <row r="321" spans="1:12" x14ac:dyDescent="0.25">
      <c r="A321" s="31" t="s">
        <v>414</v>
      </c>
      <c r="B321" s="40">
        <v>95.203000000000003</v>
      </c>
      <c r="C321" s="40">
        <v>284.69799999999998</v>
      </c>
      <c r="D321" s="40">
        <v>284.69799999999998</v>
      </c>
      <c r="E321" s="40">
        <v>28.853000000000002</v>
      </c>
      <c r="F321" s="40">
        <v>0.217</v>
      </c>
      <c r="G321" s="40">
        <v>0.95799999999999996</v>
      </c>
      <c r="H321" s="40">
        <v>19.172999999999998</v>
      </c>
      <c r="I321" s="40">
        <v>21.968</v>
      </c>
      <c r="J321" s="40">
        <v>2.657</v>
      </c>
      <c r="K321" s="40">
        <v>6.4530000000000003</v>
      </c>
      <c r="L321" s="40">
        <v>735.76800000000003</v>
      </c>
    </row>
    <row r="322" spans="1:12" x14ac:dyDescent="0.25">
      <c r="B322" s="44" t="s">
        <v>282</v>
      </c>
      <c r="C322" s="45"/>
      <c r="D322" s="45"/>
      <c r="E322" s="45"/>
      <c r="F322" s="45"/>
      <c r="G322" s="45"/>
      <c r="H322" s="45"/>
      <c r="I322" s="45"/>
      <c r="J322" s="45"/>
      <c r="K322" s="45"/>
      <c r="L322" s="45"/>
    </row>
    <row r="323" spans="1:12" x14ac:dyDescent="0.25">
      <c r="A323" s="31" t="s">
        <v>192</v>
      </c>
      <c r="B323" s="40">
        <v>2.9750000000000001</v>
      </c>
      <c r="C323" s="40">
        <v>7.117</v>
      </c>
      <c r="D323" s="40">
        <v>7.117</v>
      </c>
      <c r="E323" s="40">
        <v>738.64300000000003</v>
      </c>
      <c r="F323" s="40">
        <v>6.95</v>
      </c>
      <c r="G323" s="40">
        <v>30.67</v>
      </c>
      <c r="H323" s="40">
        <v>613.52499999999998</v>
      </c>
      <c r="I323" s="40">
        <v>702.97400000000005</v>
      </c>
      <c r="J323" s="40">
        <v>85.01</v>
      </c>
      <c r="K323" s="40">
        <v>206.49100000000001</v>
      </c>
      <c r="L323" s="40">
        <v>2109.971</v>
      </c>
    </row>
    <row r="324" spans="1:12" x14ac:dyDescent="0.25">
      <c r="A324" s="31" t="s">
        <v>193</v>
      </c>
      <c r="B324" s="40">
        <v>5.95</v>
      </c>
      <c r="C324" s="40">
        <v>14.234999999999999</v>
      </c>
      <c r="D324" s="40">
        <v>14.234999999999999</v>
      </c>
      <c r="E324" s="40">
        <v>369.322</v>
      </c>
      <c r="F324" s="40">
        <v>3.4750000000000001</v>
      </c>
      <c r="G324" s="40">
        <v>15.335000000000001</v>
      </c>
      <c r="H324" s="40">
        <v>306.76299999999998</v>
      </c>
      <c r="I324" s="40">
        <v>351.48700000000002</v>
      </c>
      <c r="J324" s="40">
        <v>42.505000000000003</v>
      </c>
      <c r="K324" s="40">
        <v>103.245</v>
      </c>
      <c r="L324" s="40">
        <v>1080.8019999999999</v>
      </c>
    </row>
    <row r="325" spans="1:12" x14ac:dyDescent="0.25">
      <c r="A325" s="31" t="s">
        <v>194</v>
      </c>
      <c r="B325" s="40">
        <v>8.9250000000000007</v>
      </c>
      <c r="C325" s="40">
        <v>21.352</v>
      </c>
      <c r="D325" s="40">
        <v>21.352</v>
      </c>
      <c r="E325" s="40">
        <v>246.214</v>
      </c>
      <c r="F325" s="40">
        <v>2.3170000000000002</v>
      </c>
      <c r="G325" s="40">
        <v>10.223000000000001</v>
      </c>
      <c r="H325" s="40">
        <v>204.50800000000001</v>
      </c>
      <c r="I325" s="40">
        <v>234.32499999999999</v>
      </c>
      <c r="J325" s="40">
        <v>28.337</v>
      </c>
      <c r="K325" s="40">
        <v>68.83</v>
      </c>
      <c r="L325" s="40">
        <v>749.21600000000001</v>
      </c>
    </row>
    <row r="326" spans="1:12" x14ac:dyDescent="0.25">
      <c r="A326" s="31" t="s">
        <v>195</v>
      </c>
      <c r="B326" s="40">
        <v>11.9</v>
      </c>
      <c r="C326" s="40">
        <v>28.47</v>
      </c>
      <c r="D326" s="40">
        <v>28.47</v>
      </c>
      <c r="E326" s="40">
        <v>184.661</v>
      </c>
      <c r="F326" s="40">
        <v>1.738</v>
      </c>
      <c r="G326" s="40">
        <v>7.6669999999999998</v>
      </c>
      <c r="H326" s="40">
        <v>153.381</v>
      </c>
      <c r="I326" s="40">
        <v>175.744</v>
      </c>
      <c r="J326" s="40">
        <v>21.253</v>
      </c>
      <c r="K326" s="40">
        <v>51.622999999999998</v>
      </c>
      <c r="L326" s="40">
        <v>592.03099999999995</v>
      </c>
    </row>
    <row r="327" spans="1:12" x14ac:dyDescent="0.25">
      <c r="A327" s="31" t="s">
        <v>196</v>
      </c>
      <c r="B327" s="40">
        <v>14.875</v>
      </c>
      <c r="C327" s="40">
        <v>35.587000000000003</v>
      </c>
      <c r="D327" s="40">
        <v>35.587000000000003</v>
      </c>
      <c r="E327" s="40">
        <v>147.72900000000001</v>
      </c>
      <c r="F327" s="40">
        <v>1.39</v>
      </c>
      <c r="G327" s="40">
        <v>6.1340000000000003</v>
      </c>
      <c r="H327" s="40">
        <v>122.705</v>
      </c>
      <c r="I327" s="40">
        <v>140.595</v>
      </c>
      <c r="J327" s="40">
        <v>17.001999999999999</v>
      </c>
      <c r="K327" s="40">
        <v>41.298000000000002</v>
      </c>
      <c r="L327" s="40">
        <v>504.60199999999998</v>
      </c>
    </row>
    <row r="328" spans="1:12" x14ac:dyDescent="0.25">
      <c r="A328" s="31" t="s">
        <v>197</v>
      </c>
      <c r="B328" s="40">
        <v>17.850999999999999</v>
      </c>
      <c r="C328" s="40">
        <v>42.704999999999998</v>
      </c>
      <c r="D328" s="40">
        <v>42.704999999999998</v>
      </c>
      <c r="E328" s="40">
        <v>123.107</v>
      </c>
      <c r="F328" s="40">
        <v>1.1579999999999999</v>
      </c>
      <c r="G328" s="40">
        <v>5.1120000000000001</v>
      </c>
      <c r="H328" s="40">
        <v>102.254</v>
      </c>
      <c r="I328" s="40">
        <v>117.16200000000001</v>
      </c>
      <c r="J328" s="40">
        <v>14.167999999999999</v>
      </c>
      <c r="K328" s="40">
        <v>34.414999999999999</v>
      </c>
      <c r="L328" s="40">
        <v>452.05399999999997</v>
      </c>
    </row>
    <row r="329" spans="1:12" x14ac:dyDescent="0.25">
      <c r="A329" s="31" t="s">
        <v>198</v>
      </c>
      <c r="B329" s="40">
        <v>20.826000000000001</v>
      </c>
      <c r="C329" s="40">
        <v>49.822000000000003</v>
      </c>
      <c r="D329" s="40">
        <v>49.822000000000003</v>
      </c>
      <c r="E329" s="40">
        <v>105.52</v>
      </c>
      <c r="F329" s="40">
        <v>0.99299999999999999</v>
      </c>
      <c r="G329" s="40">
        <v>4.3810000000000002</v>
      </c>
      <c r="H329" s="40">
        <v>87.646000000000001</v>
      </c>
      <c r="I329" s="40">
        <v>100.425</v>
      </c>
      <c r="J329" s="40">
        <v>12.144</v>
      </c>
      <c r="K329" s="40">
        <v>29.498999999999999</v>
      </c>
      <c r="L329" s="40">
        <v>419.435</v>
      </c>
    </row>
    <row r="330" spans="1:12" x14ac:dyDescent="0.25">
      <c r="A330" s="31" t="s">
        <v>199</v>
      </c>
      <c r="B330" s="40">
        <v>23.800999999999998</v>
      </c>
      <c r="C330" s="40">
        <v>56.94</v>
      </c>
      <c r="D330" s="40">
        <v>56.94</v>
      </c>
      <c r="E330" s="40">
        <v>92.33</v>
      </c>
      <c r="F330" s="40">
        <v>0.86899999999999999</v>
      </c>
      <c r="G330" s="40">
        <v>3.8340000000000001</v>
      </c>
      <c r="H330" s="40">
        <v>76.691000000000003</v>
      </c>
      <c r="I330" s="40">
        <v>87.872</v>
      </c>
      <c r="J330" s="40">
        <v>10.625999999999999</v>
      </c>
      <c r="K330" s="40">
        <v>25.811</v>
      </c>
      <c r="L330" s="40">
        <v>399.27699999999999</v>
      </c>
    </row>
    <row r="331" spans="1:12" x14ac:dyDescent="0.25">
      <c r="A331" s="31" t="s">
        <v>200</v>
      </c>
      <c r="B331" s="40">
        <v>26.776</v>
      </c>
      <c r="C331" s="40">
        <v>64.057000000000002</v>
      </c>
      <c r="D331" s="40">
        <v>64.057000000000002</v>
      </c>
      <c r="E331" s="40">
        <v>82.070999999999998</v>
      </c>
      <c r="F331" s="40">
        <v>0.77200000000000002</v>
      </c>
      <c r="G331" s="40">
        <v>3.4079999999999999</v>
      </c>
      <c r="H331" s="40">
        <v>68.168999999999997</v>
      </c>
      <c r="I331" s="40">
        <v>78.108000000000004</v>
      </c>
      <c r="J331" s="40">
        <v>9.4459999999999997</v>
      </c>
      <c r="K331" s="40">
        <v>22.943000000000001</v>
      </c>
      <c r="L331" s="40">
        <v>387.41800000000001</v>
      </c>
    </row>
    <row r="332" spans="1:12" x14ac:dyDescent="0.25">
      <c r="A332" s="31" t="s">
        <v>182</v>
      </c>
      <c r="B332" s="40">
        <v>29.751000000000001</v>
      </c>
      <c r="C332" s="40">
        <v>71.174000000000007</v>
      </c>
      <c r="D332" s="40">
        <v>71.174000000000007</v>
      </c>
      <c r="E332" s="40">
        <v>73.864000000000004</v>
      </c>
      <c r="F332" s="40">
        <v>0.69499999999999995</v>
      </c>
      <c r="G332" s="40">
        <v>3.0670000000000002</v>
      </c>
      <c r="H332" s="40">
        <v>61.353000000000002</v>
      </c>
      <c r="I332" s="40">
        <v>70.296999999999997</v>
      </c>
      <c r="J332" s="40">
        <v>8.5009999999999994</v>
      </c>
      <c r="K332" s="40">
        <v>20.649000000000001</v>
      </c>
      <c r="L332" s="40">
        <v>381.375</v>
      </c>
    </row>
    <row r="333" spans="1:12" x14ac:dyDescent="0.25">
      <c r="A333" s="31" t="s">
        <v>183</v>
      </c>
      <c r="B333" s="40">
        <v>32.725999999999999</v>
      </c>
      <c r="C333" s="40">
        <v>78.292000000000002</v>
      </c>
      <c r="D333" s="40">
        <v>78.292000000000002</v>
      </c>
      <c r="E333" s="40">
        <v>67.149000000000001</v>
      </c>
      <c r="F333" s="40">
        <v>0.63200000000000001</v>
      </c>
      <c r="G333" s="40">
        <v>2.7879999999999998</v>
      </c>
      <c r="H333" s="40">
        <v>55.774999999999999</v>
      </c>
      <c r="I333" s="40">
        <v>63.906999999999996</v>
      </c>
      <c r="J333" s="40">
        <v>7.7279999999999998</v>
      </c>
      <c r="K333" s="40">
        <v>18.771999999999998</v>
      </c>
      <c r="L333" s="40">
        <v>379.56099999999998</v>
      </c>
    </row>
    <row r="334" spans="1:12" x14ac:dyDescent="0.25">
      <c r="A334" s="31" t="s">
        <v>184</v>
      </c>
      <c r="B334" s="40">
        <v>35.701000000000001</v>
      </c>
      <c r="C334" s="40">
        <v>85.409000000000006</v>
      </c>
      <c r="D334" s="40">
        <v>85.409000000000006</v>
      </c>
      <c r="E334" s="40">
        <v>61.554000000000002</v>
      </c>
      <c r="F334" s="40">
        <v>0.57899999999999996</v>
      </c>
      <c r="G334" s="40">
        <v>2.556</v>
      </c>
      <c r="H334" s="40">
        <v>51.127000000000002</v>
      </c>
      <c r="I334" s="40">
        <v>58.581000000000003</v>
      </c>
      <c r="J334" s="40">
        <v>7.0839999999999996</v>
      </c>
      <c r="K334" s="40">
        <v>17.207999999999998</v>
      </c>
      <c r="L334" s="40">
        <v>380.916</v>
      </c>
    </row>
    <row r="335" spans="1:12" x14ac:dyDescent="0.25">
      <c r="A335" s="31" t="s">
        <v>185</v>
      </c>
      <c r="B335" s="40">
        <v>38.676000000000002</v>
      </c>
      <c r="C335" s="40">
        <v>92.527000000000001</v>
      </c>
      <c r="D335" s="40">
        <v>92.527000000000001</v>
      </c>
      <c r="E335" s="40">
        <v>56.819000000000003</v>
      </c>
      <c r="F335" s="40">
        <v>0.53500000000000003</v>
      </c>
      <c r="G335" s="40">
        <v>2.359</v>
      </c>
      <c r="H335" s="40">
        <v>47.194000000000003</v>
      </c>
      <c r="I335" s="40">
        <v>54.075000000000003</v>
      </c>
      <c r="J335" s="40">
        <v>6.5389999999999997</v>
      </c>
      <c r="K335" s="40">
        <v>15.884</v>
      </c>
      <c r="L335" s="40">
        <v>384.71199999999999</v>
      </c>
    </row>
    <row r="336" spans="1:12" x14ac:dyDescent="0.25">
      <c r="A336" s="31" t="s">
        <v>186</v>
      </c>
      <c r="B336" s="40">
        <v>41.651000000000003</v>
      </c>
      <c r="C336" s="40">
        <v>99.644000000000005</v>
      </c>
      <c r="D336" s="40">
        <v>99.644000000000005</v>
      </c>
      <c r="E336" s="40">
        <v>52.76</v>
      </c>
      <c r="F336" s="40">
        <v>0.496</v>
      </c>
      <c r="G336" s="40">
        <v>2.1909999999999998</v>
      </c>
      <c r="H336" s="40">
        <v>43.823</v>
      </c>
      <c r="I336" s="40">
        <v>50.212000000000003</v>
      </c>
      <c r="J336" s="40">
        <v>6.0720000000000001</v>
      </c>
      <c r="K336" s="40">
        <v>14.749000000000001</v>
      </c>
      <c r="L336" s="40">
        <v>390.42099999999999</v>
      </c>
    </row>
    <row r="337" spans="1:12" x14ac:dyDescent="0.25">
      <c r="A337" s="31" t="s">
        <v>187</v>
      </c>
      <c r="B337" s="40">
        <v>44.625999999999998</v>
      </c>
      <c r="C337" s="40">
        <v>106.762</v>
      </c>
      <c r="D337" s="40">
        <v>106.762</v>
      </c>
      <c r="E337" s="40">
        <v>49.243000000000002</v>
      </c>
      <c r="F337" s="40">
        <v>0.46300000000000002</v>
      </c>
      <c r="G337" s="40">
        <v>2.0449999999999999</v>
      </c>
      <c r="H337" s="40">
        <v>40.902000000000001</v>
      </c>
      <c r="I337" s="40">
        <v>46.865000000000002</v>
      </c>
      <c r="J337" s="40">
        <v>5.6669999999999998</v>
      </c>
      <c r="K337" s="40">
        <v>13.766</v>
      </c>
      <c r="L337" s="40">
        <v>397.66800000000001</v>
      </c>
    </row>
    <row r="338" spans="1:12" x14ac:dyDescent="0.25">
      <c r="A338" s="31" t="s">
        <v>188</v>
      </c>
      <c r="B338" s="40">
        <v>47.600999999999999</v>
      </c>
      <c r="C338" s="40">
        <v>113.879</v>
      </c>
      <c r="D338" s="40">
        <v>113.879</v>
      </c>
      <c r="E338" s="40">
        <v>46.164999999999999</v>
      </c>
      <c r="F338" s="40">
        <v>0.434</v>
      </c>
      <c r="G338" s="40">
        <v>1.917</v>
      </c>
      <c r="H338" s="40">
        <v>38.344999999999999</v>
      </c>
      <c r="I338" s="40">
        <v>43.936</v>
      </c>
      <c r="J338" s="40">
        <v>5.3129999999999997</v>
      </c>
      <c r="K338" s="40">
        <v>12.906000000000001</v>
      </c>
      <c r="L338" s="40">
        <v>406.15600000000001</v>
      </c>
    </row>
    <row r="339" spans="1:12" x14ac:dyDescent="0.25">
      <c r="A339" s="31" t="s">
        <v>189</v>
      </c>
      <c r="B339" s="40">
        <v>50.576999999999998</v>
      </c>
      <c r="C339" s="40">
        <v>120.996</v>
      </c>
      <c r="D339" s="40">
        <v>120.996</v>
      </c>
      <c r="E339" s="40">
        <v>43.45</v>
      </c>
      <c r="F339" s="40">
        <v>0.40899999999999997</v>
      </c>
      <c r="G339" s="40">
        <v>1.804</v>
      </c>
      <c r="H339" s="40">
        <v>36.090000000000003</v>
      </c>
      <c r="I339" s="40">
        <v>41.350999999999999</v>
      </c>
      <c r="J339" s="40">
        <v>5.0010000000000003</v>
      </c>
      <c r="K339" s="40">
        <v>12.147</v>
      </c>
      <c r="L339" s="40">
        <v>415.673</v>
      </c>
    </row>
    <row r="340" spans="1:12" x14ac:dyDescent="0.25">
      <c r="A340" s="31" t="s">
        <v>190</v>
      </c>
      <c r="B340" s="40">
        <v>53.552</v>
      </c>
      <c r="C340" s="40">
        <v>128.114</v>
      </c>
      <c r="D340" s="40">
        <v>128.114</v>
      </c>
      <c r="E340" s="40">
        <v>41.036000000000001</v>
      </c>
      <c r="F340" s="40">
        <v>0.38600000000000001</v>
      </c>
      <c r="G340" s="40">
        <v>1.704</v>
      </c>
      <c r="H340" s="40">
        <v>34.085000000000001</v>
      </c>
      <c r="I340" s="40">
        <v>39.054000000000002</v>
      </c>
      <c r="J340" s="40">
        <v>4.7229999999999999</v>
      </c>
      <c r="K340" s="40">
        <v>11.472</v>
      </c>
      <c r="L340" s="40">
        <v>426.04500000000002</v>
      </c>
    </row>
    <row r="341" spans="1:12" x14ac:dyDescent="0.25">
      <c r="A341" s="31" t="s">
        <v>191</v>
      </c>
      <c r="B341" s="40">
        <v>56.527000000000001</v>
      </c>
      <c r="C341" s="40">
        <v>135.23099999999999</v>
      </c>
      <c r="D341" s="40">
        <v>135.23099999999999</v>
      </c>
      <c r="E341" s="40">
        <v>38.875999999999998</v>
      </c>
      <c r="F341" s="40">
        <v>0.36599999999999999</v>
      </c>
      <c r="G341" s="40">
        <v>1.6140000000000001</v>
      </c>
      <c r="H341" s="40">
        <v>32.290999999999997</v>
      </c>
      <c r="I341" s="40">
        <v>36.999000000000002</v>
      </c>
      <c r="J341" s="40">
        <v>4.4740000000000002</v>
      </c>
      <c r="K341" s="40">
        <v>10.868</v>
      </c>
      <c r="L341" s="40">
        <v>437.13499999999999</v>
      </c>
    </row>
    <row r="342" spans="1:12" x14ac:dyDescent="0.25">
      <c r="A342" s="31" t="s">
        <v>354</v>
      </c>
      <c r="B342" s="40">
        <v>59.502000000000002</v>
      </c>
      <c r="C342" s="40">
        <v>142.34899999999999</v>
      </c>
      <c r="D342" s="40">
        <v>142.34899999999999</v>
      </c>
      <c r="E342" s="40">
        <v>36.932000000000002</v>
      </c>
      <c r="F342" s="40">
        <v>0.34799999999999998</v>
      </c>
      <c r="G342" s="40">
        <v>1.5329999999999999</v>
      </c>
      <c r="H342" s="40">
        <v>30.675999999999998</v>
      </c>
      <c r="I342" s="40">
        <v>35.149000000000001</v>
      </c>
      <c r="J342" s="40">
        <v>4.2510000000000003</v>
      </c>
      <c r="K342" s="40">
        <v>10.324999999999999</v>
      </c>
      <c r="L342" s="40">
        <v>448.83800000000002</v>
      </c>
    </row>
    <row r="343" spans="1:12" x14ac:dyDescent="0.25">
      <c r="A343" s="31" t="s">
        <v>355</v>
      </c>
      <c r="B343" s="40">
        <v>62.476999999999997</v>
      </c>
      <c r="C343" s="40">
        <v>149.46600000000001</v>
      </c>
      <c r="D343" s="40">
        <v>149.46600000000001</v>
      </c>
      <c r="E343" s="40">
        <v>35.173000000000002</v>
      </c>
      <c r="F343" s="40">
        <v>0.33100000000000002</v>
      </c>
      <c r="G343" s="40">
        <v>1.46</v>
      </c>
      <c r="H343" s="40">
        <v>29.215</v>
      </c>
      <c r="I343" s="40">
        <v>33.475000000000001</v>
      </c>
      <c r="J343" s="40">
        <v>4.048</v>
      </c>
      <c r="K343" s="40">
        <v>9.8330000000000002</v>
      </c>
      <c r="L343" s="40">
        <v>461.06299999999999</v>
      </c>
    </row>
    <row r="344" spans="1:12" x14ac:dyDescent="0.25">
      <c r="A344" s="31" t="s">
        <v>356</v>
      </c>
      <c r="B344" s="40">
        <v>65.451999999999998</v>
      </c>
      <c r="C344" s="40">
        <v>156.584</v>
      </c>
      <c r="D344" s="40">
        <v>156.584</v>
      </c>
      <c r="E344" s="40">
        <v>33.575000000000003</v>
      </c>
      <c r="F344" s="40">
        <v>0.316</v>
      </c>
      <c r="G344" s="40">
        <v>1.3939999999999999</v>
      </c>
      <c r="H344" s="40">
        <v>27.888000000000002</v>
      </c>
      <c r="I344" s="40">
        <v>31.952999999999999</v>
      </c>
      <c r="J344" s="40">
        <v>3.8639999999999999</v>
      </c>
      <c r="K344" s="40">
        <v>9.3859999999999992</v>
      </c>
      <c r="L344" s="40">
        <v>473.74599999999998</v>
      </c>
    </row>
    <row r="345" spans="1:12" x14ac:dyDescent="0.25">
      <c r="A345" s="31" t="s">
        <v>357</v>
      </c>
      <c r="B345" s="40">
        <v>68.427000000000007</v>
      </c>
      <c r="C345" s="40">
        <v>163.70099999999999</v>
      </c>
      <c r="D345" s="40">
        <v>163.70099999999999</v>
      </c>
      <c r="E345" s="40">
        <v>32.115000000000002</v>
      </c>
      <c r="F345" s="40">
        <v>0.30199999999999999</v>
      </c>
      <c r="G345" s="40">
        <v>1.333</v>
      </c>
      <c r="H345" s="40">
        <v>26.675000000000001</v>
      </c>
      <c r="I345" s="40">
        <v>30.564</v>
      </c>
      <c r="J345" s="40">
        <v>3.6960000000000002</v>
      </c>
      <c r="K345" s="40">
        <v>8.9779999999999998</v>
      </c>
      <c r="L345" s="40">
        <v>486.81799999999998</v>
      </c>
    </row>
    <row r="346" spans="1:12" x14ac:dyDescent="0.25">
      <c r="A346" s="31" t="s">
        <v>358</v>
      </c>
      <c r="B346" s="40">
        <v>71.402000000000001</v>
      </c>
      <c r="C346" s="40">
        <v>170.81899999999999</v>
      </c>
      <c r="D346" s="40">
        <v>170.81899999999999</v>
      </c>
      <c r="E346" s="40">
        <v>30.777000000000001</v>
      </c>
      <c r="F346" s="40">
        <v>0.28999999999999998</v>
      </c>
      <c r="G346" s="40">
        <v>1.278</v>
      </c>
      <c r="H346" s="40">
        <v>25.564</v>
      </c>
      <c r="I346" s="40">
        <v>29.291</v>
      </c>
      <c r="J346" s="40">
        <v>3.5419999999999998</v>
      </c>
      <c r="K346" s="40">
        <v>8.6039999999999992</v>
      </c>
      <c r="L346" s="40">
        <v>500.24</v>
      </c>
    </row>
    <row r="347" spans="1:12" x14ac:dyDescent="0.25">
      <c r="A347" s="31" t="s">
        <v>359</v>
      </c>
      <c r="B347" s="40">
        <v>74.376999999999995</v>
      </c>
      <c r="C347" s="40">
        <v>177.93600000000001</v>
      </c>
      <c r="D347" s="40">
        <v>177.93600000000001</v>
      </c>
      <c r="E347" s="40">
        <v>29.545999999999999</v>
      </c>
      <c r="F347" s="40">
        <v>0.27800000000000002</v>
      </c>
      <c r="G347" s="40">
        <v>1.2270000000000001</v>
      </c>
      <c r="H347" s="40">
        <v>24.541</v>
      </c>
      <c r="I347" s="40">
        <v>28.119</v>
      </c>
      <c r="J347" s="40">
        <v>3.4</v>
      </c>
      <c r="K347" s="40">
        <v>8.26</v>
      </c>
      <c r="L347" s="40">
        <v>513.96</v>
      </c>
    </row>
    <row r="348" spans="1:12" x14ac:dyDescent="0.25">
      <c r="A348" s="31" t="s">
        <v>395</v>
      </c>
      <c r="B348" s="40">
        <v>77.352000000000004</v>
      </c>
      <c r="C348" s="40">
        <v>185.053</v>
      </c>
      <c r="D348" s="40">
        <v>185.053</v>
      </c>
      <c r="E348" s="40">
        <v>28.408999999999999</v>
      </c>
      <c r="F348" s="40">
        <v>0.26700000000000002</v>
      </c>
      <c r="G348" s="40">
        <v>1.18</v>
      </c>
      <c r="H348" s="40">
        <v>23.597000000000001</v>
      </c>
      <c r="I348" s="40">
        <v>27.036999999999999</v>
      </c>
      <c r="J348" s="40">
        <v>3.27</v>
      </c>
      <c r="K348" s="40">
        <v>7.9420000000000002</v>
      </c>
      <c r="L348" s="40">
        <v>527.94799999999998</v>
      </c>
    </row>
    <row r="349" spans="1:12" x14ac:dyDescent="0.25">
      <c r="A349" s="31" t="s">
        <v>396</v>
      </c>
      <c r="B349" s="40">
        <v>80.326999999999998</v>
      </c>
      <c r="C349" s="40">
        <v>192.17099999999999</v>
      </c>
      <c r="D349" s="40">
        <v>192.17099999999999</v>
      </c>
      <c r="E349" s="40">
        <v>27.356999999999999</v>
      </c>
      <c r="F349" s="40">
        <v>0.25700000000000001</v>
      </c>
      <c r="G349" s="40">
        <v>1.1359999999999999</v>
      </c>
      <c r="H349" s="40">
        <v>22.722999999999999</v>
      </c>
      <c r="I349" s="40">
        <v>26.036000000000001</v>
      </c>
      <c r="J349" s="40">
        <v>3.149</v>
      </c>
      <c r="K349" s="40">
        <v>7.6479999999999997</v>
      </c>
      <c r="L349" s="40">
        <v>542.178</v>
      </c>
    </row>
    <row r="350" spans="1:12" x14ac:dyDescent="0.25">
      <c r="A350" s="31" t="s">
        <v>415</v>
      </c>
      <c r="B350" s="40">
        <v>83.302999999999997</v>
      </c>
      <c r="C350" s="40">
        <v>199.28800000000001</v>
      </c>
      <c r="D350" s="40">
        <v>199.28800000000001</v>
      </c>
      <c r="E350" s="40">
        <v>26.38</v>
      </c>
      <c r="F350" s="40">
        <v>0.248</v>
      </c>
      <c r="G350" s="40">
        <v>1.095</v>
      </c>
      <c r="H350" s="40">
        <v>21.911999999999999</v>
      </c>
      <c r="I350" s="40">
        <v>25.106000000000002</v>
      </c>
      <c r="J350" s="40">
        <v>3.036</v>
      </c>
      <c r="K350" s="40">
        <v>7.375</v>
      </c>
      <c r="L350" s="40">
        <v>556.62</v>
      </c>
    </row>
    <row r="351" spans="1:12" x14ac:dyDescent="0.25">
      <c r="A351" s="31" t="s">
        <v>416</v>
      </c>
      <c r="B351" s="40">
        <v>86.278000000000006</v>
      </c>
      <c r="C351" s="40">
        <v>206.40600000000001</v>
      </c>
      <c r="D351" s="40">
        <v>206.40600000000001</v>
      </c>
      <c r="E351" s="40">
        <v>25.47</v>
      </c>
      <c r="F351" s="40">
        <v>0.24</v>
      </c>
      <c r="G351" s="40">
        <v>1.0580000000000001</v>
      </c>
      <c r="H351" s="40">
        <v>21.155999999999999</v>
      </c>
      <c r="I351" s="40">
        <v>24.24</v>
      </c>
      <c r="J351" s="40">
        <v>2.931</v>
      </c>
      <c r="K351" s="40">
        <v>7.12</v>
      </c>
      <c r="L351" s="40">
        <v>571.25400000000002</v>
      </c>
    </row>
    <row r="352" spans="1:12" x14ac:dyDescent="0.25">
      <c r="A352" s="31" t="s">
        <v>417</v>
      </c>
      <c r="B352" s="40">
        <v>89.253</v>
      </c>
      <c r="C352" s="40">
        <v>213.523</v>
      </c>
      <c r="D352" s="40">
        <v>213.523</v>
      </c>
      <c r="E352" s="40">
        <v>24.620999999999999</v>
      </c>
      <c r="F352" s="40">
        <v>0.23200000000000001</v>
      </c>
      <c r="G352" s="40">
        <v>1.022</v>
      </c>
      <c r="H352" s="40">
        <v>20.451000000000001</v>
      </c>
      <c r="I352" s="40">
        <v>23.431999999999999</v>
      </c>
      <c r="J352" s="40">
        <v>2.8340000000000001</v>
      </c>
      <c r="K352" s="40">
        <v>6.883</v>
      </c>
      <c r="L352" s="40">
        <v>586.05700000000002</v>
      </c>
    </row>
    <row r="353" spans="1:12" x14ac:dyDescent="0.25">
      <c r="A353" s="31" t="s">
        <v>418</v>
      </c>
      <c r="B353" s="40">
        <v>95.203000000000003</v>
      </c>
      <c r="C353" s="40">
        <v>227.75800000000001</v>
      </c>
      <c r="D353" s="40">
        <v>227.75800000000001</v>
      </c>
      <c r="E353" s="40">
        <v>23.082999999999998</v>
      </c>
      <c r="F353" s="40">
        <v>0.217</v>
      </c>
      <c r="G353" s="40">
        <v>0.95799999999999996</v>
      </c>
      <c r="H353" s="40">
        <v>19.172999999999998</v>
      </c>
      <c r="I353" s="40">
        <v>21.968</v>
      </c>
      <c r="J353" s="40">
        <v>2.657</v>
      </c>
      <c r="K353" s="40">
        <v>6.4530000000000003</v>
      </c>
      <c r="L353" s="40">
        <v>616.11800000000005</v>
      </c>
    </row>
    <row r="354" spans="1:12" x14ac:dyDescent="0.25">
      <c r="B354" s="44" t="s">
        <v>281</v>
      </c>
      <c r="C354" s="45"/>
      <c r="D354" s="45"/>
      <c r="E354" s="45"/>
      <c r="F354" s="45"/>
      <c r="G354" s="45"/>
      <c r="H354" s="45"/>
      <c r="I354" s="45"/>
      <c r="J354" s="45"/>
      <c r="K354" s="45"/>
      <c r="L354" s="45"/>
    </row>
    <row r="355" spans="1:12" x14ac:dyDescent="0.25">
      <c r="A355" s="31" t="s">
        <v>211</v>
      </c>
      <c r="B355" s="40">
        <v>2.9750000000000001</v>
      </c>
      <c r="C355" s="40">
        <v>23.736999999999998</v>
      </c>
      <c r="D355" s="40">
        <v>23.736999999999998</v>
      </c>
      <c r="E355" s="40">
        <v>2463.3739999999998</v>
      </c>
      <c r="F355" s="40">
        <v>6.95</v>
      </c>
      <c r="G355" s="40">
        <v>30.67</v>
      </c>
      <c r="H355" s="40">
        <v>613.52499999999998</v>
      </c>
      <c r="I355" s="40">
        <v>702.97400000000005</v>
      </c>
      <c r="J355" s="40">
        <v>85.01</v>
      </c>
      <c r="K355" s="40">
        <v>206.49100000000001</v>
      </c>
      <c r="L355" s="40">
        <v>3867.942</v>
      </c>
    </row>
    <row r="356" spans="1:12" x14ac:dyDescent="0.25">
      <c r="A356" s="31" t="s">
        <v>212</v>
      </c>
      <c r="B356" s="40">
        <v>5.95</v>
      </c>
      <c r="C356" s="40">
        <v>47.472999999999999</v>
      </c>
      <c r="D356" s="40">
        <v>47.472999999999999</v>
      </c>
      <c r="E356" s="40">
        <v>1231.6869999999999</v>
      </c>
      <c r="F356" s="40">
        <v>3.4750000000000001</v>
      </c>
      <c r="G356" s="40">
        <v>15.335000000000001</v>
      </c>
      <c r="H356" s="40">
        <v>306.76299999999998</v>
      </c>
      <c r="I356" s="40">
        <v>351.48700000000002</v>
      </c>
      <c r="J356" s="40">
        <v>42.505000000000003</v>
      </c>
      <c r="K356" s="40">
        <v>103.245</v>
      </c>
      <c r="L356" s="40">
        <v>2009.643</v>
      </c>
    </row>
    <row r="357" spans="1:12" x14ac:dyDescent="0.25">
      <c r="A357" s="31" t="s">
        <v>213</v>
      </c>
      <c r="B357" s="40">
        <v>8.9250000000000007</v>
      </c>
      <c r="C357" s="40">
        <v>71.209999999999994</v>
      </c>
      <c r="D357" s="40">
        <v>71.209999999999994</v>
      </c>
      <c r="E357" s="40">
        <v>821.125</v>
      </c>
      <c r="F357" s="40">
        <v>2.3170000000000002</v>
      </c>
      <c r="G357" s="40">
        <v>10.223000000000001</v>
      </c>
      <c r="H357" s="40">
        <v>204.50800000000001</v>
      </c>
      <c r="I357" s="40">
        <v>234.32499999999999</v>
      </c>
      <c r="J357" s="40">
        <v>28.337</v>
      </c>
      <c r="K357" s="40">
        <v>68.83</v>
      </c>
      <c r="L357" s="40">
        <v>1423.8430000000001</v>
      </c>
    </row>
    <row r="358" spans="1:12" x14ac:dyDescent="0.25">
      <c r="A358" s="31" t="s">
        <v>214</v>
      </c>
      <c r="B358" s="40">
        <v>11.9</v>
      </c>
      <c r="C358" s="40">
        <v>94.947000000000003</v>
      </c>
      <c r="D358" s="40">
        <v>94.947000000000003</v>
      </c>
      <c r="E358" s="40">
        <v>615.84400000000005</v>
      </c>
      <c r="F358" s="40">
        <v>1.738</v>
      </c>
      <c r="G358" s="40">
        <v>7.6669999999999998</v>
      </c>
      <c r="H358" s="40">
        <v>153.381</v>
      </c>
      <c r="I358" s="40">
        <v>175.744</v>
      </c>
      <c r="J358" s="40">
        <v>21.253</v>
      </c>
      <c r="K358" s="40">
        <v>51.622999999999998</v>
      </c>
      <c r="L358" s="40">
        <v>1156.1679999999999</v>
      </c>
    </row>
    <row r="359" spans="1:12" x14ac:dyDescent="0.25">
      <c r="A359" s="31" t="s">
        <v>215</v>
      </c>
      <c r="B359" s="40">
        <v>14.875</v>
      </c>
      <c r="C359" s="40">
        <v>118.68300000000001</v>
      </c>
      <c r="D359" s="40">
        <v>118.68300000000001</v>
      </c>
      <c r="E359" s="40">
        <v>492.67500000000001</v>
      </c>
      <c r="F359" s="40">
        <v>1.39</v>
      </c>
      <c r="G359" s="40">
        <v>6.1340000000000003</v>
      </c>
      <c r="H359" s="40">
        <v>122.705</v>
      </c>
      <c r="I359" s="40">
        <v>140.595</v>
      </c>
      <c r="J359" s="40">
        <v>17.001999999999999</v>
      </c>
      <c r="K359" s="40">
        <v>41.298000000000002</v>
      </c>
      <c r="L359" s="40">
        <v>1015.74</v>
      </c>
    </row>
    <row r="360" spans="1:12" x14ac:dyDescent="0.25">
      <c r="A360" s="31" t="s">
        <v>216</v>
      </c>
      <c r="B360" s="40">
        <v>17.850999999999999</v>
      </c>
      <c r="C360" s="40">
        <v>142.41999999999999</v>
      </c>
      <c r="D360" s="40">
        <v>142.41999999999999</v>
      </c>
      <c r="E360" s="40">
        <v>410.56200000000001</v>
      </c>
      <c r="F360" s="40">
        <v>1.1579999999999999</v>
      </c>
      <c r="G360" s="40">
        <v>5.1120000000000001</v>
      </c>
      <c r="H360" s="40">
        <v>102.254</v>
      </c>
      <c r="I360" s="40">
        <v>117.16200000000001</v>
      </c>
      <c r="J360" s="40">
        <v>14.167999999999999</v>
      </c>
      <c r="K360" s="40">
        <v>34.414999999999999</v>
      </c>
      <c r="L360" s="40">
        <v>938.93899999999996</v>
      </c>
    </row>
    <row r="361" spans="1:12" x14ac:dyDescent="0.25">
      <c r="A361" s="31" t="s">
        <v>217</v>
      </c>
      <c r="B361" s="40">
        <v>20.826000000000001</v>
      </c>
      <c r="C361" s="40">
        <v>166.15700000000001</v>
      </c>
      <c r="D361" s="40">
        <v>166.15700000000001</v>
      </c>
      <c r="E361" s="40">
        <v>351.911</v>
      </c>
      <c r="F361" s="40">
        <v>0.99299999999999999</v>
      </c>
      <c r="G361" s="40">
        <v>4.3810000000000002</v>
      </c>
      <c r="H361" s="40">
        <v>87.646000000000001</v>
      </c>
      <c r="I361" s="40">
        <v>100.425</v>
      </c>
      <c r="J361" s="40">
        <v>12.144</v>
      </c>
      <c r="K361" s="40">
        <v>29.498999999999999</v>
      </c>
      <c r="L361" s="40">
        <v>898.49599999999998</v>
      </c>
    </row>
    <row r="362" spans="1:12" x14ac:dyDescent="0.25">
      <c r="A362" s="31" t="s">
        <v>218</v>
      </c>
      <c r="B362" s="40">
        <v>23.800999999999998</v>
      </c>
      <c r="C362" s="40">
        <v>189.893</v>
      </c>
      <c r="D362" s="40">
        <v>189.893</v>
      </c>
      <c r="E362" s="40">
        <v>307.92200000000003</v>
      </c>
      <c r="F362" s="40">
        <v>0.86899999999999999</v>
      </c>
      <c r="G362" s="40">
        <v>3.8340000000000001</v>
      </c>
      <c r="H362" s="40">
        <v>76.691000000000003</v>
      </c>
      <c r="I362" s="40">
        <v>87.872</v>
      </c>
      <c r="J362" s="40">
        <v>10.625999999999999</v>
      </c>
      <c r="K362" s="40">
        <v>25.811</v>
      </c>
      <c r="L362" s="40">
        <v>880.77499999999998</v>
      </c>
    </row>
    <row r="363" spans="1:12" x14ac:dyDescent="0.25">
      <c r="A363" s="31" t="s">
        <v>219</v>
      </c>
      <c r="B363" s="40">
        <v>26.776</v>
      </c>
      <c r="C363" s="40">
        <v>213.63</v>
      </c>
      <c r="D363" s="40">
        <v>213.63</v>
      </c>
      <c r="E363" s="40">
        <v>273.70800000000003</v>
      </c>
      <c r="F363" s="40">
        <v>0.77200000000000002</v>
      </c>
      <c r="G363" s="40">
        <v>3.4079999999999999</v>
      </c>
      <c r="H363" s="40">
        <v>68.168999999999997</v>
      </c>
      <c r="I363" s="40">
        <v>78.108000000000004</v>
      </c>
      <c r="J363" s="40">
        <v>9.4459999999999997</v>
      </c>
      <c r="K363" s="40">
        <v>22.943000000000001</v>
      </c>
      <c r="L363" s="40">
        <v>878.20100000000002</v>
      </c>
    </row>
    <row r="364" spans="1:12" x14ac:dyDescent="0.25">
      <c r="A364" s="31" t="s">
        <v>201</v>
      </c>
      <c r="B364" s="40">
        <v>29.751000000000001</v>
      </c>
      <c r="C364" s="40">
        <v>237.36699999999999</v>
      </c>
      <c r="D364" s="40">
        <v>237.36699999999999</v>
      </c>
      <c r="E364" s="40">
        <v>246.33699999999999</v>
      </c>
      <c r="F364" s="40">
        <v>0.69499999999999995</v>
      </c>
      <c r="G364" s="40">
        <v>3.0670000000000002</v>
      </c>
      <c r="H364" s="40">
        <v>61.353000000000002</v>
      </c>
      <c r="I364" s="40">
        <v>70.296999999999997</v>
      </c>
      <c r="J364" s="40">
        <v>8.5009999999999994</v>
      </c>
      <c r="K364" s="40">
        <v>20.649000000000001</v>
      </c>
      <c r="L364" s="40">
        <v>886.23400000000004</v>
      </c>
    </row>
    <row r="365" spans="1:12" x14ac:dyDescent="0.25">
      <c r="A365" s="31" t="s">
        <v>202</v>
      </c>
      <c r="B365" s="40">
        <v>32.725999999999999</v>
      </c>
      <c r="C365" s="40">
        <v>261.10300000000001</v>
      </c>
      <c r="D365" s="40">
        <v>261.10300000000001</v>
      </c>
      <c r="E365" s="40">
        <v>223.94300000000001</v>
      </c>
      <c r="F365" s="40">
        <v>0.63200000000000001</v>
      </c>
      <c r="G365" s="40">
        <v>2.7879999999999998</v>
      </c>
      <c r="H365" s="40">
        <v>55.774999999999999</v>
      </c>
      <c r="I365" s="40">
        <v>63.906999999999996</v>
      </c>
      <c r="J365" s="40">
        <v>7.7279999999999998</v>
      </c>
      <c r="K365" s="40">
        <v>18.771999999999998</v>
      </c>
      <c r="L365" s="40">
        <v>901.97699999999998</v>
      </c>
    </row>
    <row r="366" spans="1:12" x14ac:dyDescent="0.25">
      <c r="A366" s="31" t="s">
        <v>203</v>
      </c>
      <c r="B366" s="40">
        <v>35.701000000000001</v>
      </c>
      <c r="C366" s="40">
        <v>284.83999999999997</v>
      </c>
      <c r="D366" s="40">
        <v>284.83999999999997</v>
      </c>
      <c r="E366" s="40">
        <v>205.28100000000001</v>
      </c>
      <c r="F366" s="40">
        <v>0.57899999999999996</v>
      </c>
      <c r="G366" s="40">
        <v>2.556</v>
      </c>
      <c r="H366" s="40">
        <v>51.127000000000002</v>
      </c>
      <c r="I366" s="40">
        <v>58.581000000000003</v>
      </c>
      <c r="J366" s="40">
        <v>7.0839999999999996</v>
      </c>
      <c r="K366" s="40">
        <v>17.207999999999998</v>
      </c>
      <c r="L366" s="40">
        <v>923.505</v>
      </c>
    </row>
    <row r="367" spans="1:12" x14ac:dyDescent="0.25">
      <c r="A367" s="31" t="s">
        <v>204</v>
      </c>
      <c r="B367" s="40">
        <v>38.676000000000002</v>
      </c>
      <c r="C367" s="40">
        <v>308.577</v>
      </c>
      <c r="D367" s="40">
        <v>308.577</v>
      </c>
      <c r="E367" s="40">
        <v>189.49</v>
      </c>
      <c r="F367" s="40">
        <v>0.53500000000000003</v>
      </c>
      <c r="G367" s="40">
        <v>2.359</v>
      </c>
      <c r="H367" s="40">
        <v>47.194000000000003</v>
      </c>
      <c r="I367" s="40">
        <v>54.075000000000003</v>
      </c>
      <c r="J367" s="40">
        <v>6.5389999999999997</v>
      </c>
      <c r="K367" s="40">
        <v>15.884</v>
      </c>
      <c r="L367" s="40">
        <v>949.48299999999995</v>
      </c>
    </row>
    <row r="368" spans="1:12" x14ac:dyDescent="0.25">
      <c r="A368" s="31" t="s">
        <v>205</v>
      </c>
      <c r="B368" s="40">
        <v>41.651000000000003</v>
      </c>
      <c r="C368" s="40">
        <v>332.31299999999999</v>
      </c>
      <c r="D368" s="40">
        <v>332.31299999999999</v>
      </c>
      <c r="E368" s="40">
        <v>175.95500000000001</v>
      </c>
      <c r="F368" s="40">
        <v>0.496</v>
      </c>
      <c r="G368" s="40">
        <v>2.1909999999999998</v>
      </c>
      <c r="H368" s="40">
        <v>43.823</v>
      </c>
      <c r="I368" s="40">
        <v>50.212000000000003</v>
      </c>
      <c r="J368" s="40">
        <v>6.0720000000000001</v>
      </c>
      <c r="K368" s="40">
        <v>14.749000000000001</v>
      </c>
      <c r="L368" s="40">
        <v>978.95399999999995</v>
      </c>
    </row>
    <row r="369" spans="1:12" x14ac:dyDescent="0.25">
      <c r="A369" s="31" t="s">
        <v>206</v>
      </c>
      <c r="B369" s="40">
        <v>44.625999999999998</v>
      </c>
      <c r="C369" s="40">
        <v>356.05</v>
      </c>
      <c r="D369" s="40">
        <v>356.05</v>
      </c>
      <c r="E369" s="40">
        <v>164.22499999999999</v>
      </c>
      <c r="F369" s="40">
        <v>0.46300000000000002</v>
      </c>
      <c r="G369" s="40">
        <v>2.0449999999999999</v>
      </c>
      <c r="H369" s="40">
        <v>40.902000000000001</v>
      </c>
      <c r="I369" s="40">
        <v>46.865000000000002</v>
      </c>
      <c r="J369" s="40">
        <v>5.6669999999999998</v>
      </c>
      <c r="K369" s="40">
        <v>13.766</v>
      </c>
      <c r="L369" s="40">
        <v>1011.226</v>
      </c>
    </row>
    <row r="370" spans="1:12" x14ac:dyDescent="0.25">
      <c r="A370" s="31" t="s">
        <v>207</v>
      </c>
      <c r="B370" s="40">
        <v>47.600999999999999</v>
      </c>
      <c r="C370" s="40">
        <v>379.78699999999998</v>
      </c>
      <c r="D370" s="40">
        <v>379.78699999999998</v>
      </c>
      <c r="E370" s="40">
        <v>153.96100000000001</v>
      </c>
      <c r="F370" s="40">
        <v>0.434</v>
      </c>
      <c r="G370" s="40">
        <v>1.917</v>
      </c>
      <c r="H370" s="40">
        <v>38.344999999999999</v>
      </c>
      <c r="I370" s="40">
        <v>43.936</v>
      </c>
      <c r="J370" s="40">
        <v>5.3129999999999997</v>
      </c>
      <c r="K370" s="40">
        <v>12.906000000000001</v>
      </c>
      <c r="L370" s="40">
        <v>1045.768</v>
      </c>
    </row>
    <row r="371" spans="1:12" x14ac:dyDescent="0.25">
      <c r="A371" s="31" t="s">
        <v>208</v>
      </c>
      <c r="B371" s="40">
        <v>50.576999999999998</v>
      </c>
      <c r="C371" s="40">
        <v>403.52300000000002</v>
      </c>
      <c r="D371" s="40">
        <v>403.52300000000002</v>
      </c>
      <c r="E371" s="40">
        <v>144.904</v>
      </c>
      <c r="F371" s="40">
        <v>0.40899999999999997</v>
      </c>
      <c r="G371" s="40">
        <v>1.804</v>
      </c>
      <c r="H371" s="40">
        <v>36.090000000000003</v>
      </c>
      <c r="I371" s="40">
        <v>41.350999999999999</v>
      </c>
      <c r="J371" s="40">
        <v>5.0010000000000003</v>
      </c>
      <c r="K371" s="40">
        <v>12.147</v>
      </c>
      <c r="L371" s="40">
        <v>1082.181</v>
      </c>
    </row>
    <row r="372" spans="1:12" x14ac:dyDescent="0.25">
      <c r="A372" s="31" t="s">
        <v>209</v>
      </c>
      <c r="B372" s="40">
        <v>53.552</v>
      </c>
      <c r="C372" s="40">
        <v>427.26</v>
      </c>
      <c r="D372" s="40">
        <v>427.26</v>
      </c>
      <c r="E372" s="40">
        <v>136.85400000000001</v>
      </c>
      <c r="F372" s="40">
        <v>0.38600000000000001</v>
      </c>
      <c r="G372" s="40">
        <v>1.704</v>
      </c>
      <c r="H372" s="40">
        <v>34.085000000000001</v>
      </c>
      <c r="I372" s="40">
        <v>39.054000000000002</v>
      </c>
      <c r="J372" s="40">
        <v>4.7229999999999999</v>
      </c>
      <c r="K372" s="40">
        <v>11.472</v>
      </c>
      <c r="L372" s="40">
        <v>1120.155</v>
      </c>
    </row>
    <row r="373" spans="1:12" x14ac:dyDescent="0.25">
      <c r="A373" s="31" t="s">
        <v>210</v>
      </c>
      <c r="B373" s="40">
        <v>56.527000000000001</v>
      </c>
      <c r="C373" s="40">
        <v>450.99700000000001</v>
      </c>
      <c r="D373" s="40">
        <v>450.99700000000001</v>
      </c>
      <c r="E373" s="40">
        <v>129.65100000000001</v>
      </c>
      <c r="F373" s="40">
        <v>0.36599999999999999</v>
      </c>
      <c r="G373" s="40">
        <v>1.6140000000000001</v>
      </c>
      <c r="H373" s="40">
        <v>32.290999999999997</v>
      </c>
      <c r="I373" s="40">
        <v>36.999000000000002</v>
      </c>
      <c r="J373" s="40">
        <v>4.4740000000000002</v>
      </c>
      <c r="K373" s="40">
        <v>10.868</v>
      </c>
      <c r="L373" s="40">
        <v>1159.442</v>
      </c>
    </row>
    <row r="374" spans="1:12" x14ac:dyDescent="0.25">
      <c r="A374" s="31" t="s">
        <v>360</v>
      </c>
      <c r="B374" s="40">
        <v>59.502000000000002</v>
      </c>
      <c r="C374" s="40">
        <v>474.733</v>
      </c>
      <c r="D374" s="40">
        <v>474.733</v>
      </c>
      <c r="E374" s="40">
        <v>123.169</v>
      </c>
      <c r="F374" s="40">
        <v>0.34799999999999998</v>
      </c>
      <c r="G374" s="40">
        <v>1.5329999999999999</v>
      </c>
      <c r="H374" s="40">
        <v>30.675999999999998</v>
      </c>
      <c r="I374" s="40">
        <v>35.149000000000001</v>
      </c>
      <c r="J374" s="40">
        <v>4.2510000000000003</v>
      </c>
      <c r="K374" s="40">
        <v>10.324999999999999</v>
      </c>
      <c r="L374" s="40">
        <v>1199.8430000000001</v>
      </c>
    </row>
    <row r="375" spans="1:12" x14ac:dyDescent="0.25">
      <c r="A375" s="31" t="s">
        <v>361</v>
      </c>
      <c r="B375" s="40">
        <v>62.476999999999997</v>
      </c>
      <c r="C375" s="40">
        <v>498.47</v>
      </c>
      <c r="D375" s="40">
        <v>498.47</v>
      </c>
      <c r="E375" s="40">
        <v>117.304</v>
      </c>
      <c r="F375" s="40">
        <v>0.33100000000000002</v>
      </c>
      <c r="G375" s="40">
        <v>1.46</v>
      </c>
      <c r="H375" s="40">
        <v>29.215</v>
      </c>
      <c r="I375" s="40">
        <v>33.475000000000001</v>
      </c>
      <c r="J375" s="40">
        <v>4.048</v>
      </c>
      <c r="K375" s="40">
        <v>9.8330000000000002</v>
      </c>
      <c r="L375" s="40">
        <v>1241.202</v>
      </c>
    </row>
    <row r="376" spans="1:12" x14ac:dyDescent="0.25">
      <c r="A376" s="31" t="s">
        <v>362</v>
      </c>
      <c r="B376" s="40">
        <v>65.451999999999998</v>
      </c>
      <c r="C376" s="40">
        <v>522.20699999999999</v>
      </c>
      <c r="D376" s="40">
        <v>522.20699999999999</v>
      </c>
      <c r="E376" s="40">
        <v>111.97199999999999</v>
      </c>
      <c r="F376" s="40">
        <v>0.316</v>
      </c>
      <c r="G376" s="40">
        <v>1.3939999999999999</v>
      </c>
      <c r="H376" s="40">
        <v>27.888000000000002</v>
      </c>
      <c r="I376" s="40">
        <v>31.952999999999999</v>
      </c>
      <c r="J376" s="40">
        <v>3.8639999999999999</v>
      </c>
      <c r="K376" s="40">
        <v>9.3859999999999992</v>
      </c>
      <c r="L376" s="40">
        <v>1283.3889999999999</v>
      </c>
    </row>
    <row r="377" spans="1:12" x14ac:dyDescent="0.25">
      <c r="A377" s="31" t="s">
        <v>363</v>
      </c>
      <c r="B377" s="40">
        <v>68.427000000000007</v>
      </c>
      <c r="C377" s="40">
        <v>545.94299999999998</v>
      </c>
      <c r="D377" s="40">
        <v>545.94299999999998</v>
      </c>
      <c r="E377" s="40">
        <v>107.10299999999999</v>
      </c>
      <c r="F377" s="40">
        <v>0.30199999999999999</v>
      </c>
      <c r="G377" s="40">
        <v>1.333</v>
      </c>
      <c r="H377" s="40">
        <v>26.675000000000001</v>
      </c>
      <c r="I377" s="40">
        <v>30.564</v>
      </c>
      <c r="J377" s="40">
        <v>3.6960000000000002</v>
      </c>
      <c r="K377" s="40">
        <v>8.9779999999999998</v>
      </c>
      <c r="L377" s="40">
        <v>1326.29</v>
      </c>
    </row>
    <row r="378" spans="1:12" x14ac:dyDescent="0.25">
      <c r="A378" s="31" t="s">
        <v>364</v>
      </c>
      <c r="B378" s="40">
        <v>71.402000000000001</v>
      </c>
      <c r="C378" s="40">
        <v>569.67999999999995</v>
      </c>
      <c r="D378" s="40">
        <v>569.67999999999995</v>
      </c>
      <c r="E378" s="40">
        <v>102.64100000000001</v>
      </c>
      <c r="F378" s="40">
        <v>0.28999999999999998</v>
      </c>
      <c r="G378" s="40">
        <v>1.278</v>
      </c>
      <c r="H378" s="40">
        <v>25.564</v>
      </c>
      <c r="I378" s="40">
        <v>29.291</v>
      </c>
      <c r="J378" s="40">
        <v>3.5419999999999998</v>
      </c>
      <c r="K378" s="40">
        <v>8.6039999999999992</v>
      </c>
      <c r="L378" s="40">
        <v>1369.826</v>
      </c>
    </row>
    <row r="379" spans="1:12" x14ac:dyDescent="0.25">
      <c r="A379" s="31" t="s">
        <v>365</v>
      </c>
      <c r="B379" s="40">
        <v>74.376999999999995</v>
      </c>
      <c r="C379" s="40">
        <v>593.41700000000003</v>
      </c>
      <c r="D379" s="40">
        <v>593.41700000000003</v>
      </c>
      <c r="E379" s="40">
        <v>98.534999999999997</v>
      </c>
      <c r="F379" s="40">
        <v>0.27800000000000002</v>
      </c>
      <c r="G379" s="40">
        <v>1.2270000000000001</v>
      </c>
      <c r="H379" s="40">
        <v>24.541</v>
      </c>
      <c r="I379" s="40">
        <v>28.119</v>
      </c>
      <c r="J379" s="40">
        <v>3.4</v>
      </c>
      <c r="K379" s="40">
        <v>8.26</v>
      </c>
      <c r="L379" s="40">
        <v>1413.9110000000001</v>
      </c>
    </row>
    <row r="380" spans="1:12" x14ac:dyDescent="0.25">
      <c r="A380" s="31" t="s">
        <v>397</v>
      </c>
      <c r="B380" s="40">
        <v>77.352000000000004</v>
      </c>
      <c r="C380" s="40">
        <v>617.15300000000002</v>
      </c>
      <c r="D380" s="40">
        <v>617.15300000000002</v>
      </c>
      <c r="E380" s="40">
        <v>94.745000000000005</v>
      </c>
      <c r="F380" s="40">
        <v>0.26700000000000002</v>
      </c>
      <c r="G380" s="40">
        <v>1.18</v>
      </c>
      <c r="H380" s="40">
        <v>23.597000000000001</v>
      </c>
      <c r="I380" s="40">
        <v>27.036999999999999</v>
      </c>
      <c r="J380" s="40">
        <v>3.27</v>
      </c>
      <c r="K380" s="40">
        <v>7.9420000000000002</v>
      </c>
      <c r="L380" s="40">
        <v>1458.4839999999999</v>
      </c>
    </row>
    <row r="381" spans="1:12" x14ac:dyDescent="0.25">
      <c r="A381" s="31" t="s">
        <v>398</v>
      </c>
      <c r="B381" s="40">
        <v>80.326999999999998</v>
      </c>
      <c r="C381" s="40">
        <v>640.89</v>
      </c>
      <c r="D381" s="40">
        <v>640.89</v>
      </c>
      <c r="E381" s="40">
        <v>91.236000000000004</v>
      </c>
      <c r="F381" s="40">
        <v>0.25700000000000001</v>
      </c>
      <c r="G381" s="40">
        <v>1.1359999999999999</v>
      </c>
      <c r="H381" s="40">
        <v>22.722999999999999</v>
      </c>
      <c r="I381" s="40">
        <v>26.036000000000001</v>
      </c>
      <c r="J381" s="40">
        <v>3.149</v>
      </c>
      <c r="K381" s="40">
        <v>7.6479999999999997</v>
      </c>
      <c r="L381" s="40">
        <v>1503.4949999999999</v>
      </c>
    </row>
    <row r="382" spans="1:12" x14ac:dyDescent="0.25">
      <c r="A382" s="31" t="s">
        <v>419</v>
      </c>
      <c r="B382" s="40">
        <v>83.302999999999997</v>
      </c>
      <c r="C382" s="40">
        <v>664.62699999999995</v>
      </c>
      <c r="D382" s="40">
        <v>664.62699999999995</v>
      </c>
      <c r="E382" s="40">
        <v>87.977999999999994</v>
      </c>
      <c r="F382" s="40">
        <v>0.248</v>
      </c>
      <c r="G382" s="40">
        <v>1.095</v>
      </c>
      <c r="H382" s="40">
        <v>21.911999999999999</v>
      </c>
      <c r="I382" s="40">
        <v>25.106000000000002</v>
      </c>
      <c r="J382" s="40">
        <v>3.036</v>
      </c>
      <c r="K382" s="40">
        <v>7.375</v>
      </c>
      <c r="L382" s="40">
        <v>1548.896</v>
      </c>
    </row>
    <row r="383" spans="1:12" x14ac:dyDescent="0.25">
      <c r="A383" s="31" t="s">
        <v>420</v>
      </c>
      <c r="B383" s="40">
        <v>86.278000000000006</v>
      </c>
      <c r="C383" s="40">
        <v>688.36300000000006</v>
      </c>
      <c r="D383" s="40">
        <v>688.36300000000006</v>
      </c>
      <c r="E383" s="40">
        <v>84.944000000000003</v>
      </c>
      <c r="F383" s="40">
        <v>0.24</v>
      </c>
      <c r="G383" s="40">
        <v>1.0580000000000001</v>
      </c>
      <c r="H383" s="40">
        <v>21.155999999999999</v>
      </c>
      <c r="I383" s="40">
        <v>24.24</v>
      </c>
      <c r="J383" s="40">
        <v>2.931</v>
      </c>
      <c r="K383" s="40">
        <v>7.12</v>
      </c>
      <c r="L383" s="40">
        <v>1594.6420000000001</v>
      </c>
    </row>
    <row r="384" spans="1:12" x14ac:dyDescent="0.25">
      <c r="A384" s="31" t="s">
        <v>421</v>
      </c>
      <c r="B384" s="40">
        <v>89.253</v>
      </c>
      <c r="C384" s="40">
        <v>712.1</v>
      </c>
      <c r="D384" s="40">
        <v>712.1</v>
      </c>
      <c r="E384" s="40">
        <v>82.111999999999995</v>
      </c>
      <c r="F384" s="40">
        <v>0.23200000000000001</v>
      </c>
      <c r="G384" s="40">
        <v>1.022</v>
      </c>
      <c r="H384" s="40">
        <v>20.451000000000001</v>
      </c>
      <c r="I384" s="40">
        <v>23.431999999999999</v>
      </c>
      <c r="J384" s="40">
        <v>2.8340000000000001</v>
      </c>
      <c r="K384" s="40">
        <v>6.883</v>
      </c>
      <c r="L384" s="40">
        <v>1640.702</v>
      </c>
    </row>
    <row r="385" spans="1:12" x14ac:dyDescent="0.25">
      <c r="A385" s="31" t="s">
        <v>422</v>
      </c>
      <c r="B385" s="40">
        <v>95.203000000000003</v>
      </c>
      <c r="C385" s="40">
        <v>759.57299999999998</v>
      </c>
      <c r="D385" s="40">
        <v>759.57299999999998</v>
      </c>
      <c r="E385" s="40">
        <v>76.98</v>
      </c>
      <c r="F385" s="40">
        <v>0.217</v>
      </c>
      <c r="G385" s="40">
        <v>0.95799999999999996</v>
      </c>
      <c r="H385" s="40">
        <v>19.172999999999998</v>
      </c>
      <c r="I385" s="40">
        <v>21.968</v>
      </c>
      <c r="J385" s="40">
        <v>2.657</v>
      </c>
      <c r="K385" s="40">
        <v>6.4530000000000003</v>
      </c>
      <c r="L385" s="40">
        <v>1733.645</v>
      </c>
    </row>
    <row r="386" spans="1:12" x14ac:dyDescent="0.25">
      <c r="B386" s="44" t="s">
        <v>280</v>
      </c>
      <c r="C386" s="45"/>
      <c r="D386" s="45"/>
      <c r="E386" s="45"/>
      <c r="F386" s="45"/>
      <c r="G386" s="45"/>
      <c r="H386" s="45"/>
      <c r="I386" s="45"/>
      <c r="J386" s="45"/>
      <c r="K386" s="45"/>
      <c r="L386" s="45"/>
    </row>
    <row r="387" spans="1:12" x14ac:dyDescent="0.25">
      <c r="A387" s="31" t="s">
        <v>230</v>
      </c>
      <c r="B387" s="40">
        <v>2.9750000000000001</v>
      </c>
      <c r="C387" s="40">
        <v>22.242000000000001</v>
      </c>
      <c r="D387" s="40">
        <v>22.242000000000001</v>
      </c>
      <c r="E387" s="40">
        <v>2308.259</v>
      </c>
      <c r="F387" s="40">
        <v>6.95</v>
      </c>
      <c r="G387" s="40">
        <v>30.67</v>
      </c>
      <c r="H387" s="40">
        <v>613.52499999999998</v>
      </c>
      <c r="I387" s="40">
        <v>702.97400000000005</v>
      </c>
      <c r="J387" s="40">
        <v>85.01</v>
      </c>
      <c r="K387" s="40">
        <v>206.49100000000001</v>
      </c>
      <c r="L387" s="40">
        <v>3709.837</v>
      </c>
    </row>
    <row r="388" spans="1:12" x14ac:dyDescent="0.25">
      <c r="A388" s="31" t="s">
        <v>231</v>
      </c>
      <c r="B388" s="40">
        <v>5.95</v>
      </c>
      <c r="C388" s="40">
        <v>44.484000000000002</v>
      </c>
      <c r="D388" s="40">
        <v>44.484000000000002</v>
      </c>
      <c r="E388" s="40">
        <v>1154.1300000000001</v>
      </c>
      <c r="F388" s="40">
        <v>3.4750000000000001</v>
      </c>
      <c r="G388" s="40">
        <v>15.335000000000001</v>
      </c>
      <c r="H388" s="40">
        <v>306.76299999999998</v>
      </c>
      <c r="I388" s="40">
        <v>351.48700000000002</v>
      </c>
      <c r="J388" s="40">
        <v>42.505000000000003</v>
      </c>
      <c r="K388" s="40">
        <v>103.245</v>
      </c>
      <c r="L388" s="40">
        <v>1926.1079999999999</v>
      </c>
    </row>
    <row r="389" spans="1:12" x14ac:dyDescent="0.25">
      <c r="A389" s="31" t="s">
        <v>232</v>
      </c>
      <c r="B389" s="40">
        <v>8.9250000000000007</v>
      </c>
      <c r="C389" s="40">
        <v>66.725999999999999</v>
      </c>
      <c r="D389" s="40">
        <v>66.725999999999999</v>
      </c>
      <c r="E389" s="40">
        <v>769.42</v>
      </c>
      <c r="F389" s="40">
        <v>2.3170000000000002</v>
      </c>
      <c r="G389" s="40">
        <v>10.223000000000001</v>
      </c>
      <c r="H389" s="40">
        <v>204.50800000000001</v>
      </c>
      <c r="I389" s="40">
        <v>234.32499999999999</v>
      </c>
      <c r="J389" s="40">
        <v>28.337</v>
      </c>
      <c r="K389" s="40">
        <v>68.83</v>
      </c>
      <c r="L389" s="40">
        <v>1363.17</v>
      </c>
    </row>
    <row r="390" spans="1:12" x14ac:dyDescent="0.25">
      <c r="A390" s="31" t="s">
        <v>233</v>
      </c>
      <c r="B390" s="40">
        <v>11.9</v>
      </c>
      <c r="C390" s="40">
        <v>88.968000000000004</v>
      </c>
      <c r="D390" s="40">
        <v>88.968000000000004</v>
      </c>
      <c r="E390" s="40">
        <v>577.06500000000005</v>
      </c>
      <c r="F390" s="40">
        <v>1.738</v>
      </c>
      <c r="G390" s="40">
        <v>7.6669999999999998</v>
      </c>
      <c r="H390" s="40">
        <v>153.381</v>
      </c>
      <c r="I390" s="40">
        <v>175.744</v>
      </c>
      <c r="J390" s="40">
        <v>21.253</v>
      </c>
      <c r="K390" s="40">
        <v>51.622999999999998</v>
      </c>
      <c r="L390" s="40">
        <v>1105.431</v>
      </c>
    </row>
    <row r="391" spans="1:12" x14ac:dyDescent="0.25">
      <c r="A391" s="31" t="s">
        <v>234</v>
      </c>
      <c r="B391" s="40">
        <v>14.875</v>
      </c>
      <c r="C391" s="40">
        <v>111.21</v>
      </c>
      <c r="D391" s="40">
        <v>111.21</v>
      </c>
      <c r="E391" s="40">
        <v>461.65199999999999</v>
      </c>
      <c r="F391" s="40">
        <v>1.39</v>
      </c>
      <c r="G391" s="40">
        <v>6.1340000000000003</v>
      </c>
      <c r="H391" s="40">
        <v>122.705</v>
      </c>
      <c r="I391" s="40">
        <v>140.595</v>
      </c>
      <c r="J391" s="40">
        <v>17.001999999999999</v>
      </c>
      <c r="K391" s="40">
        <v>41.298000000000002</v>
      </c>
      <c r="L391" s="40">
        <v>969.77099999999996</v>
      </c>
    </row>
    <row r="392" spans="1:12" x14ac:dyDescent="0.25">
      <c r="A392" s="31" t="s">
        <v>235</v>
      </c>
      <c r="B392" s="40">
        <v>17.850999999999999</v>
      </c>
      <c r="C392" s="40">
        <v>133.452</v>
      </c>
      <c r="D392" s="40">
        <v>133.452</v>
      </c>
      <c r="E392" s="40">
        <v>384.71</v>
      </c>
      <c r="F392" s="40">
        <v>1.1579999999999999</v>
      </c>
      <c r="G392" s="40">
        <v>5.1120000000000001</v>
      </c>
      <c r="H392" s="40">
        <v>102.254</v>
      </c>
      <c r="I392" s="40">
        <v>117.16200000000001</v>
      </c>
      <c r="J392" s="40">
        <v>14.167999999999999</v>
      </c>
      <c r="K392" s="40">
        <v>34.414999999999999</v>
      </c>
      <c r="L392" s="40">
        <v>895.15099999999995</v>
      </c>
    </row>
    <row r="393" spans="1:12" x14ac:dyDescent="0.25">
      <c r="A393" s="31" t="s">
        <v>236</v>
      </c>
      <c r="B393" s="40">
        <v>20.826000000000001</v>
      </c>
      <c r="C393" s="40">
        <v>155.69399999999999</v>
      </c>
      <c r="D393" s="40">
        <v>155.69399999999999</v>
      </c>
      <c r="E393" s="40">
        <v>329.75099999999998</v>
      </c>
      <c r="F393" s="40">
        <v>0.99299999999999999</v>
      </c>
      <c r="G393" s="40">
        <v>4.3810000000000002</v>
      </c>
      <c r="H393" s="40">
        <v>87.646000000000001</v>
      </c>
      <c r="I393" s="40">
        <v>100.425</v>
      </c>
      <c r="J393" s="40">
        <v>12.144</v>
      </c>
      <c r="K393" s="40">
        <v>29.498999999999999</v>
      </c>
      <c r="L393" s="40">
        <v>855.41</v>
      </c>
    </row>
    <row r="394" spans="1:12" x14ac:dyDescent="0.25">
      <c r="A394" s="31" t="s">
        <v>237</v>
      </c>
      <c r="B394" s="40">
        <v>23.800999999999998</v>
      </c>
      <c r="C394" s="40">
        <v>177.93600000000001</v>
      </c>
      <c r="D394" s="40">
        <v>177.93600000000001</v>
      </c>
      <c r="E394" s="40">
        <v>288.53199999999998</v>
      </c>
      <c r="F394" s="40">
        <v>0.86899999999999999</v>
      </c>
      <c r="G394" s="40">
        <v>3.8340000000000001</v>
      </c>
      <c r="H394" s="40">
        <v>76.691000000000003</v>
      </c>
      <c r="I394" s="40">
        <v>87.872</v>
      </c>
      <c r="J394" s="40">
        <v>10.625999999999999</v>
      </c>
      <c r="K394" s="40">
        <v>25.811</v>
      </c>
      <c r="L394" s="40">
        <v>837.471</v>
      </c>
    </row>
    <row r="395" spans="1:12" x14ac:dyDescent="0.25">
      <c r="A395" s="31" t="s">
        <v>238</v>
      </c>
      <c r="B395" s="40">
        <v>26.776</v>
      </c>
      <c r="C395" s="40">
        <v>200.178</v>
      </c>
      <c r="D395" s="40">
        <v>200.178</v>
      </c>
      <c r="E395" s="40">
        <v>256.47300000000001</v>
      </c>
      <c r="F395" s="40">
        <v>0.77200000000000002</v>
      </c>
      <c r="G395" s="40">
        <v>3.4079999999999999</v>
      </c>
      <c r="H395" s="40">
        <v>68.168999999999997</v>
      </c>
      <c r="I395" s="40">
        <v>78.108000000000004</v>
      </c>
      <c r="J395" s="40">
        <v>9.4459999999999997</v>
      </c>
      <c r="K395" s="40">
        <v>22.943000000000001</v>
      </c>
      <c r="L395" s="40">
        <v>834.06200000000001</v>
      </c>
    </row>
    <row r="396" spans="1:12" x14ac:dyDescent="0.25">
      <c r="A396" s="31" t="s">
        <v>220</v>
      </c>
      <c r="B396" s="40">
        <v>29.751000000000001</v>
      </c>
      <c r="C396" s="40">
        <v>222.42</v>
      </c>
      <c r="D396" s="40">
        <v>222.42</v>
      </c>
      <c r="E396" s="40">
        <v>230.82599999999999</v>
      </c>
      <c r="F396" s="40">
        <v>0.69499999999999995</v>
      </c>
      <c r="G396" s="40">
        <v>3.0670000000000002</v>
      </c>
      <c r="H396" s="40">
        <v>61.353000000000002</v>
      </c>
      <c r="I396" s="40">
        <v>70.296999999999997</v>
      </c>
      <c r="J396" s="40">
        <v>8.5009999999999994</v>
      </c>
      <c r="K396" s="40">
        <v>20.649000000000001</v>
      </c>
      <c r="L396" s="40">
        <v>840.82899999999995</v>
      </c>
    </row>
    <row r="397" spans="1:12" x14ac:dyDescent="0.25">
      <c r="A397" s="31" t="s">
        <v>221</v>
      </c>
      <c r="B397" s="40">
        <v>32.725999999999999</v>
      </c>
      <c r="C397" s="40">
        <v>244.66200000000001</v>
      </c>
      <c r="D397" s="40">
        <v>244.66200000000001</v>
      </c>
      <c r="E397" s="40">
        <v>209.84200000000001</v>
      </c>
      <c r="F397" s="40">
        <v>0.63200000000000001</v>
      </c>
      <c r="G397" s="40">
        <v>2.7879999999999998</v>
      </c>
      <c r="H397" s="40">
        <v>55.774999999999999</v>
      </c>
      <c r="I397" s="40">
        <v>63.906999999999996</v>
      </c>
      <c r="J397" s="40">
        <v>7.7279999999999998</v>
      </c>
      <c r="K397" s="40">
        <v>18.771999999999998</v>
      </c>
      <c r="L397" s="40">
        <v>854.99400000000003</v>
      </c>
    </row>
    <row r="398" spans="1:12" x14ac:dyDescent="0.25">
      <c r="A398" s="31" t="s">
        <v>222</v>
      </c>
      <c r="B398" s="40">
        <v>35.701000000000001</v>
      </c>
      <c r="C398" s="40">
        <v>266.904</v>
      </c>
      <c r="D398" s="40">
        <v>266.904</v>
      </c>
      <c r="E398" s="40">
        <v>192.35499999999999</v>
      </c>
      <c r="F398" s="40">
        <v>0.57899999999999996</v>
      </c>
      <c r="G398" s="40">
        <v>2.556</v>
      </c>
      <c r="H398" s="40">
        <v>51.127000000000002</v>
      </c>
      <c r="I398" s="40">
        <v>58.581000000000003</v>
      </c>
      <c r="J398" s="40">
        <v>7.0839999999999996</v>
      </c>
      <c r="K398" s="40">
        <v>17.207999999999998</v>
      </c>
      <c r="L398" s="40">
        <v>874.70699999999999</v>
      </c>
    </row>
    <row r="399" spans="1:12" x14ac:dyDescent="0.25">
      <c r="A399" s="31" t="s">
        <v>223</v>
      </c>
      <c r="B399" s="40">
        <v>38.676000000000002</v>
      </c>
      <c r="C399" s="40">
        <v>289.14600000000002</v>
      </c>
      <c r="D399" s="40">
        <v>289.14600000000002</v>
      </c>
      <c r="E399" s="40">
        <v>177.55799999999999</v>
      </c>
      <c r="F399" s="40">
        <v>0.53500000000000003</v>
      </c>
      <c r="G399" s="40">
        <v>2.359</v>
      </c>
      <c r="H399" s="40">
        <v>47.194000000000003</v>
      </c>
      <c r="I399" s="40">
        <v>54.075000000000003</v>
      </c>
      <c r="J399" s="40">
        <v>6.5389999999999997</v>
      </c>
      <c r="K399" s="40">
        <v>15.884</v>
      </c>
      <c r="L399" s="40">
        <v>898.68899999999996</v>
      </c>
    </row>
    <row r="400" spans="1:12" x14ac:dyDescent="0.25">
      <c r="A400" s="31" t="s">
        <v>224</v>
      </c>
      <c r="B400" s="40">
        <v>41.651000000000003</v>
      </c>
      <c r="C400" s="40">
        <v>311.38799999999998</v>
      </c>
      <c r="D400" s="40">
        <v>311.38799999999998</v>
      </c>
      <c r="E400" s="40">
        <v>164.876</v>
      </c>
      <c r="F400" s="40">
        <v>0.496</v>
      </c>
      <c r="G400" s="40">
        <v>2.1909999999999998</v>
      </c>
      <c r="H400" s="40">
        <v>43.823</v>
      </c>
      <c r="I400" s="40">
        <v>50.212000000000003</v>
      </c>
      <c r="J400" s="40">
        <v>6.0720000000000001</v>
      </c>
      <c r="K400" s="40">
        <v>14.749000000000001</v>
      </c>
      <c r="L400" s="40">
        <v>926.02499999999998</v>
      </c>
    </row>
    <row r="401" spans="1:12" x14ac:dyDescent="0.25">
      <c r="A401" s="31" t="s">
        <v>225</v>
      </c>
      <c r="B401" s="40">
        <v>44.625999999999998</v>
      </c>
      <c r="C401" s="40">
        <v>333.63</v>
      </c>
      <c r="D401" s="40">
        <v>333.63</v>
      </c>
      <c r="E401" s="40">
        <v>153.88399999999999</v>
      </c>
      <c r="F401" s="40">
        <v>0.46300000000000002</v>
      </c>
      <c r="G401" s="40">
        <v>2.0449999999999999</v>
      </c>
      <c r="H401" s="40">
        <v>40.902000000000001</v>
      </c>
      <c r="I401" s="40">
        <v>46.865000000000002</v>
      </c>
      <c r="J401" s="40">
        <v>5.6669999999999998</v>
      </c>
      <c r="K401" s="40">
        <v>13.766</v>
      </c>
      <c r="L401" s="40">
        <v>956.04499999999996</v>
      </c>
    </row>
    <row r="402" spans="1:12" x14ac:dyDescent="0.25">
      <c r="A402" s="31" t="s">
        <v>226</v>
      </c>
      <c r="B402" s="40">
        <v>47.600999999999999</v>
      </c>
      <c r="C402" s="40">
        <v>355.87200000000001</v>
      </c>
      <c r="D402" s="40">
        <v>355.87200000000001</v>
      </c>
      <c r="E402" s="40">
        <v>144.26599999999999</v>
      </c>
      <c r="F402" s="40">
        <v>0.434</v>
      </c>
      <c r="G402" s="40">
        <v>1.917</v>
      </c>
      <c r="H402" s="40">
        <v>38.344999999999999</v>
      </c>
      <c r="I402" s="40">
        <v>43.936</v>
      </c>
      <c r="J402" s="40">
        <v>5.3129999999999997</v>
      </c>
      <c r="K402" s="40">
        <v>12.906000000000001</v>
      </c>
      <c r="L402" s="40">
        <v>988.24300000000005</v>
      </c>
    </row>
    <row r="403" spans="1:12" x14ac:dyDescent="0.25">
      <c r="A403" s="31" t="s">
        <v>227</v>
      </c>
      <c r="B403" s="40">
        <v>50.576999999999998</v>
      </c>
      <c r="C403" s="40">
        <v>378.11399999999998</v>
      </c>
      <c r="D403" s="40">
        <v>378.11399999999998</v>
      </c>
      <c r="E403" s="40">
        <v>135.78</v>
      </c>
      <c r="F403" s="40">
        <v>0.40899999999999997</v>
      </c>
      <c r="G403" s="40">
        <v>1.804</v>
      </c>
      <c r="H403" s="40">
        <v>36.090000000000003</v>
      </c>
      <c r="I403" s="40">
        <v>41.350999999999999</v>
      </c>
      <c r="J403" s="40">
        <v>5.0010000000000003</v>
      </c>
      <c r="K403" s="40">
        <v>12.147</v>
      </c>
      <c r="L403" s="40">
        <v>1022.239</v>
      </c>
    </row>
    <row r="404" spans="1:12" x14ac:dyDescent="0.25">
      <c r="A404" s="31" t="s">
        <v>228</v>
      </c>
      <c r="B404" s="40">
        <v>53.552</v>
      </c>
      <c r="C404" s="40">
        <v>400.35599999999999</v>
      </c>
      <c r="D404" s="40">
        <v>400.35599999999999</v>
      </c>
      <c r="E404" s="40">
        <v>128.23699999999999</v>
      </c>
      <c r="F404" s="40">
        <v>0.38600000000000001</v>
      </c>
      <c r="G404" s="40">
        <v>1.704</v>
      </c>
      <c r="H404" s="40">
        <v>34.085000000000001</v>
      </c>
      <c r="I404" s="40">
        <v>39.054000000000002</v>
      </c>
      <c r="J404" s="40">
        <v>4.7229999999999999</v>
      </c>
      <c r="K404" s="40">
        <v>11.472</v>
      </c>
      <c r="L404" s="40">
        <v>1057.73</v>
      </c>
    </row>
    <row r="405" spans="1:12" x14ac:dyDescent="0.25">
      <c r="A405" s="31" t="s">
        <v>229</v>
      </c>
      <c r="B405" s="40">
        <v>56.527000000000001</v>
      </c>
      <c r="C405" s="40">
        <v>422.59800000000001</v>
      </c>
      <c r="D405" s="40">
        <v>422.59800000000001</v>
      </c>
      <c r="E405" s="40">
        <v>121.48699999999999</v>
      </c>
      <c r="F405" s="40">
        <v>0.36599999999999999</v>
      </c>
      <c r="G405" s="40">
        <v>1.6140000000000001</v>
      </c>
      <c r="H405" s="40">
        <v>32.290999999999997</v>
      </c>
      <c r="I405" s="40">
        <v>36.999000000000002</v>
      </c>
      <c r="J405" s="40">
        <v>4.4740000000000002</v>
      </c>
      <c r="K405" s="40">
        <v>10.868</v>
      </c>
      <c r="L405" s="40">
        <v>1094.48</v>
      </c>
    </row>
    <row r="406" spans="1:12" x14ac:dyDescent="0.25">
      <c r="A406" s="31" t="s">
        <v>366</v>
      </c>
      <c r="B406" s="40">
        <v>59.502000000000002</v>
      </c>
      <c r="C406" s="40">
        <v>444.84</v>
      </c>
      <c r="D406" s="40">
        <v>444.84</v>
      </c>
      <c r="E406" s="40">
        <v>115.413</v>
      </c>
      <c r="F406" s="40">
        <v>0.34799999999999998</v>
      </c>
      <c r="G406" s="40">
        <v>1.5329999999999999</v>
      </c>
      <c r="H406" s="40">
        <v>30.675999999999998</v>
      </c>
      <c r="I406" s="40">
        <v>35.149000000000001</v>
      </c>
      <c r="J406" s="40">
        <v>4.2510000000000003</v>
      </c>
      <c r="K406" s="40">
        <v>10.324999999999999</v>
      </c>
      <c r="L406" s="40">
        <v>1132.3009999999999</v>
      </c>
    </row>
    <row r="407" spans="1:12" x14ac:dyDescent="0.25">
      <c r="A407" s="31" t="s">
        <v>367</v>
      </c>
      <c r="B407" s="40">
        <v>62.476999999999997</v>
      </c>
      <c r="C407" s="40">
        <v>467.08199999999999</v>
      </c>
      <c r="D407" s="40">
        <v>467.08199999999999</v>
      </c>
      <c r="E407" s="40">
        <v>109.917</v>
      </c>
      <c r="F407" s="40">
        <v>0.33100000000000002</v>
      </c>
      <c r="G407" s="40">
        <v>1.46</v>
      </c>
      <c r="H407" s="40">
        <v>29.215</v>
      </c>
      <c r="I407" s="40">
        <v>33.475000000000001</v>
      </c>
      <c r="J407" s="40">
        <v>4.048</v>
      </c>
      <c r="K407" s="40">
        <v>9.8330000000000002</v>
      </c>
      <c r="L407" s="40">
        <v>1171.039</v>
      </c>
    </row>
    <row r="408" spans="1:12" x14ac:dyDescent="0.25">
      <c r="A408" s="31" t="s">
        <v>368</v>
      </c>
      <c r="B408" s="40">
        <v>65.451999999999998</v>
      </c>
      <c r="C408" s="40">
        <v>489.32400000000001</v>
      </c>
      <c r="D408" s="40">
        <v>489.32400000000001</v>
      </c>
      <c r="E408" s="40">
        <v>104.92100000000001</v>
      </c>
      <c r="F408" s="40">
        <v>0.316</v>
      </c>
      <c r="G408" s="40">
        <v>1.3939999999999999</v>
      </c>
      <c r="H408" s="40">
        <v>27.888000000000002</v>
      </c>
      <c r="I408" s="40">
        <v>31.952999999999999</v>
      </c>
      <c r="J408" s="40">
        <v>3.8639999999999999</v>
      </c>
      <c r="K408" s="40">
        <v>9.3859999999999992</v>
      </c>
      <c r="L408" s="40">
        <v>1210.5719999999999</v>
      </c>
    </row>
    <row r="409" spans="1:12" x14ac:dyDescent="0.25">
      <c r="A409" s="31" t="s">
        <v>369</v>
      </c>
      <c r="B409" s="40">
        <v>68.427000000000007</v>
      </c>
      <c r="C409" s="40">
        <v>511.56599999999997</v>
      </c>
      <c r="D409" s="40">
        <v>511.56599999999997</v>
      </c>
      <c r="E409" s="40">
        <v>100.35899999999999</v>
      </c>
      <c r="F409" s="40">
        <v>0.30199999999999999</v>
      </c>
      <c r="G409" s="40">
        <v>1.333</v>
      </c>
      <c r="H409" s="40">
        <v>26.675000000000001</v>
      </c>
      <c r="I409" s="40">
        <v>30.564</v>
      </c>
      <c r="J409" s="40">
        <v>3.6960000000000002</v>
      </c>
      <c r="K409" s="40">
        <v>8.9779999999999998</v>
      </c>
      <c r="L409" s="40">
        <v>1250.7919999999999</v>
      </c>
    </row>
    <row r="410" spans="1:12" x14ac:dyDescent="0.25">
      <c r="A410" s="31" t="s">
        <v>370</v>
      </c>
      <c r="B410" s="40">
        <v>71.402000000000001</v>
      </c>
      <c r="C410" s="40">
        <v>533.80799999999999</v>
      </c>
      <c r="D410" s="40">
        <v>533.80799999999999</v>
      </c>
      <c r="E410" s="40">
        <v>96.177000000000007</v>
      </c>
      <c r="F410" s="40">
        <v>0.28999999999999998</v>
      </c>
      <c r="G410" s="40">
        <v>1.278</v>
      </c>
      <c r="H410" s="40">
        <v>25.564</v>
      </c>
      <c r="I410" s="40">
        <v>29.291</v>
      </c>
      <c r="J410" s="40">
        <v>3.5419999999999998</v>
      </c>
      <c r="K410" s="40">
        <v>8.6039999999999992</v>
      </c>
      <c r="L410" s="40">
        <v>1291.6179999999999</v>
      </c>
    </row>
    <row r="411" spans="1:12" x14ac:dyDescent="0.25">
      <c r="A411" s="31" t="s">
        <v>371</v>
      </c>
      <c r="B411" s="40">
        <v>74.376999999999995</v>
      </c>
      <c r="C411" s="40">
        <v>556.04999999999995</v>
      </c>
      <c r="D411" s="40">
        <v>556.04999999999995</v>
      </c>
      <c r="E411" s="40">
        <v>92.33</v>
      </c>
      <c r="F411" s="40">
        <v>0.27800000000000002</v>
      </c>
      <c r="G411" s="40">
        <v>1.2270000000000001</v>
      </c>
      <c r="H411" s="40">
        <v>24.541</v>
      </c>
      <c r="I411" s="40">
        <v>28.119</v>
      </c>
      <c r="J411" s="40">
        <v>3.4</v>
      </c>
      <c r="K411" s="40">
        <v>8.26</v>
      </c>
      <c r="L411" s="40">
        <v>1332.972</v>
      </c>
    </row>
    <row r="412" spans="1:12" x14ac:dyDescent="0.25">
      <c r="A412" s="31" t="s">
        <v>399</v>
      </c>
      <c r="B412" s="40">
        <v>77.352000000000004</v>
      </c>
      <c r="C412" s="40">
        <v>578.29200000000003</v>
      </c>
      <c r="D412" s="40">
        <v>578.29200000000003</v>
      </c>
      <c r="E412" s="40">
        <v>88.778999999999996</v>
      </c>
      <c r="F412" s="40">
        <v>0.26700000000000002</v>
      </c>
      <c r="G412" s="40">
        <v>1.18</v>
      </c>
      <c r="H412" s="40">
        <v>23.597000000000001</v>
      </c>
      <c r="I412" s="40">
        <v>27.036999999999999</v>
      </c>
      <c r="J412" s="40">
        <v>3.27</v>
      </c>
      <c r="K412" s="40">
        <v>7.9420000000000002</v>
      </c>
      <c r="L412" s="40">
        <v>1374.796</v>
      </c>
    </row>
    <row r="413" spans="1:12" x14ac:dyDescent="0.25">
      <c r="A413" s="31" t="s">
        <v>400</v>
      </c>
      <c r="B413" s="40">
        <v>80.326999999999998</v>
      </c>
      <c r="C413" s="40">
        <v>600.53399999999999</v>
      </c>
      <c r="D413" s="40">
        <v>600.53399999999999</v>
      </c>
      <c r="E413" s="40">
        <v>85.491</v>
      </c>
      <c r="F413" s="40">
        <v>0.25700000000000001</v>
      </c>
      <c r="G413" s="40">
        <v>1.1359999999999999</v>
      </c>
      <c r="H413" s="40">
        <v>22.722999999999999</v>
      </c>
      <c r="I413" s="40">
        <v>26.036000000000001</v>
      </c>
      <c r="J413" s="40">
        <v>3.149</v>
      </c>
      <c r="K413" s="40">
        <v>7.6479999999999997</v>
      </c>
      <c r="L413" s="40">
        <v>1417.038</v>
      </c>
    </row>
    <row r="414" spans="1:12" x14ac:dyDescent="0.25">
      <c r="A414" s="31" t="s">
        <v>423</v>
      </c>
      <c r="B414" s="40">
        <v>83.302999999999997</v>
      </c>
      <c r="C414" s="40">
        <v>622.77599999999995</v>
      </c>
      <c r="D414" s="40">
        <v>622.77599999999995</v>
      </c>
      <c r="E414" s="40">
        <v>82.438000000000002</v>
      </c>
      <c r="F414" s="40">
        <v>0.248</v>
      </c>
      <c r="G414" s="40">
        <v>1.095</v>
      </c>
      <c r="H414" s="40">
        <v>21.911999999999999</v>
      </c>
      <c r="I414" s="40">
        <v>25.106000000000002</v>
      </c>
      <c r="J414" s="40">
        <v>3.036</v>
      </c>
      <c r="K414" s="40">
        <v>7.375</v>
      </c>
      <c r="L414" s="40">
        <v>1459.654</v>
      </c>
    </row>
    <row r="415" spans="1:12" x14ac:dyDescent="0.25">
      <c r="A415" s="31" t="s">
        <v>424</v>
      </c>
      <c r="B415" s="40">
        <v>86.278000000000006</v>
      </c>
      <c r="C415" s="40">
        <v>645.01800000000003</v>
      </c>
      <c r="D415" s="40">
        <v>645.01800000000003</v>
      </c>
      <c r="E415" s="40">
        <v>79.594999999999999</v>
      </c>
      <c r="F415" s="40">
        <v>0.24</v>
      </c>
      <c r="G415" s="40">
        <v>1.0580000000000001</v>
      </c>
      <c r="H415" s="40">
        <v>21.155999999999999</v>
      </c>
      <c r="I415" s="40">
        <v>24.24</v>
      </c>
      <c r="J415" s="40">
        <v>2.931</v>
      </c>
      <c r="K415" s="40">
        <v>7.12</v>
      </c>
      <c r="L415" s="40">
        <v>1502.6030000000001</v>
      </c>
    </row>
    <row r="416" spans="1:12" x14ac:dyDescent="0.25">
      <c r="A416" s="31" t="s">
        <v>425</v>
      </c>
      <c r="B416" s="40">
        <v>89.253</v>
      </c>
      <c r="C416" s="40">
        <v>667.26</v>
      </c>
      <c r="D416" s="40">
        <v>667.26</v>
      </c>
      <c r="E416" s="40">
        <v>76.941999999999993</v>
      </c>
      <c r="F416" s="40">
        <v>0.23200000000000001</v>
      </c>
      <c r="G416" s="40">
        <v>1.022</v>
      </c>
      <c r="H416" s="40">
        <v>20.451000000000001</v>
      </c>
      <c r="I416" s="40">
        <v>23.431999999999999</v>
      </c>
      <c r="J416" s="40">
        <v>2.8340000000000001</v>
      </c>
      <c r="K416" s="40">
        <v>6.883</v>
      </c>
      <c r="L416" s="40">
        <v>1545.8520000000001</v>
      </c>
    </row>
    <row r="417" spans="1:12" x14ac:dyDescent="0.25">
      <c r="A417" s="31" t="s">
        <v>426</v>
      </c>
      <c r="B417" s="40">
        <v>95.203000000000003</v>
      </c>
      <c r="C417" s="40">
        <v>711.74400000000003</v>
      </c>
      <c r="D417" s="40">
        <v>711.74400000000003</v>
      </c>
      <c r="E417" s="40">
        <v>72.132999999999996</v>
      </c>
      <c r="F417" s="40">
        <v>0.217</v>
      </c>
      <c r="G417" s="40">
        <v>0.95799999999999996</v>
      </c>
      <c r="H417" s="40">
        <v>19.172999999999998</v>
      </c>
      <c r="I417" s="40">
        <v>21.968</v>
      </c>
      <c r="J417" s="40">
        <v>2.657</v>
      </c>
      <c r="K417" s="40">
        <v>6.4530000000000003</v>
      </c>
      <c r="L417" s="40">
        <v>1633.14</v>
      </c>
    </row>
    <row r="418" spans="1:12" x14ac:dyDescent="0.25">
      <c r="B418" s="44" t="s">
        <v>279</v>
      </c>
      <c r="C418" s="45"/>
      <c r="D418" s="45"/>
      <c r="E418" s="45"/>
      <c r="F418" s="45"/>
      <c r="G418" s="45"/>
      <c r="H418" s="45"/>
      <c r="I418" s="45"/>
      <c r="J418" s="45"/>
      <c r="K418" s="45"/>
      <c r="L418" s="45"/>
    </row>
    <row r="419" spans="1:12" x14ac:dyDescent="0.25">
      <c r="A419" s="31" t="s">
        <v>249</v>
      </c>
      <c r="B419" s="40">
        <v>2.9750000000000001</v>
      </c>
      <c r="C419" s="40">
        <v>26.69</v>
      </c>
      <c r="D419" s="40">
        <v>26.69</v>
      </c>
      <c r="E419" s="40">
        <v>2769.9110000000001</v>
      </c>
      <c r="F419" s="40">
        <v>6.95</v>
      </c>
      <c r="G419" s="40">
        <v>30.67</v>
      </c>
      <c r="H419" s="40">
        <v>613.52499999999998</v>
      </c>
      <c r="I419" s="40">
        <v>702.97400000000005</v>
      </c>
      <c r="J419" s="40">
        <v>85.01</v>
      </c>
      <c r="K419" s="40">
        <v>206.49100000000001</v>
      </c>
      <c r="L419" s="40">
        <v>4180.3850000000002</v>
      </c>
    </row>
    <row r="420" spans="1:12" x14ac:dyDescent="0.25">
      <c r="A420" s="31" t="s">
        <v>250</v>
      </c>
      <c r="B420" s="40">
        <v>5.95</v>
      </c>
      <c r="C420" s="40">
        <v>53.381</v>
      </c>
      <c r="D420" s="40">
        <v>53.381</v>
      </c>
      <c r="E420" s="40">
        <v>1384.9559999999999</v>
      </c>
      <c r="F420" s="40">
        <v>3.4750000000000001</v>
      </c>
      <c r="G420" s="40">
        <v>15.335000000000001</v>
      </c>
      <c r="H420" s="40">
        <v>306.76299999999998</v>
      </c>
      <c r="I420" s="40">
        <v>351.48700000000002</v>
      </c>
      <c r="J420" s="40">
        <v>42.505000000000003</v>
      </c>
      <c r="K420" s="40">
        <v>103.245</v>
      </c>
      <c r="L420" s="40">
        <v>2174.7280000000001</v>
      </c>
    </row>
    <row r="421" spans="1:12" x14ac:dyDescent="0.25">
      <c r="A421" s="31" t="s">
        <v>251</v>
      </c>
      <c r="B421" s="40">
        <v>8.9250000000000007</v>
      </c>
      <c r="C421" s="40">
        <v>80.070999999999998</v>
      </c>
      <c r="D421" s="40">
        <v>80.070999999999998</v>
      </c>
      <c r="E421" s="40">
        <v>923.30399999999997</v>
      </c>
      <c r="F421" s="40">
        <v>2.3170000000000002</v>
      </c>
      <c r="G421" s="40">
        <v>10.223000000000001</v>
      </c>
      <c r="H421" s="40">
        <v>204.50800000000001</v>
      </c>
      <c r="I421" s="40">
        <v>234.32499999999999</v>
      </c>
      <c r="J421" s="40">
        <v>28.337</v>
      </c>
      <c r="K421" s="40">
        <v>68.83</v>
      </c>
      <c r="L421" s="40">
        <v>1543.7439999999999</v>
      </c>
    </row>
    <row r="422" spans="1:12" x14ac:dyDescent="0.25">
      <c r="A422" s="31" t="s">
        <v>252</v>
      </c>
      <c r="B422" s="40">
        <v>11.9</v>
      </c>
      <c r="C422" s="40">
        <v>106.762</v>
      </c>
      <c r="D422" s="40">
        <v>106.762</v>
      </c>
      <c r="E422" s="40">
        <v>692.47799999999995</v>
      </c>
      <c r="F422" s="40">
        <v>1.738</v>
      </c>
      <c r="G422" s="40">
        <v>7.6669999999999998</v>
      </c>
      <c r="H422" s="40">
        <v>153.381</v>
      </c>
      <c r="I422" s="40">
        <v>175.744</v>
      </c>
      <c r="J422" s="40">
        <v>21.253</v>
      </c>
      <c r="K422" s="40">
        <v>51.622999999999998</v>
      </c>
      <c r="L422" s="40">
        <v>1256.432</v>
      </c>
    </row>
    <row r="423" spans="1:12" x14ac:dyDescent="0.25">
      <c r="A423" s="31" t="s">
        <v>253</v>
      </c>
      <c r="B423" s="40">
        <v>14.875</v>
      </c>
      <c r="C423" s="40">
        <v>133.452</v>
      </c>
      <c r="D423" s="40">
        <v>133.452</v>
      </c>
      <c r="E423" s="40">
        <v>553.98199999999997</v>
      </c>
      <c r="F423" s="40">
        <v>1.39</v>
      </c>
      <c r="G423" s="40">
        <v>6.1340000000000003</v>
      </c>
      <c r="H423" s="40">
        <v>122.705</v>
      </c>
      <c r="I423" s="40">
        <v>140.595</v>
      </c>
      <c r="J423" s="40">
        <v>17.001999999999999</v>
      </c>
      <c r="K423" s="40">
        <v>41.298000000000002</v>
      </c>
      <c r="L423" s="40">
        <v>1106.585</v>
      </c>
    </row>
    <row r="424" spans="1:12" x14ac:dyDescent="0.25">
      <c r="A424" s="31" t="s">
        <v>254</v>
      </c>
      <c r="B424" s="40">
        <v>17.850999999999999</v>
      </c>
      <c r="C424" s="40">
        <v>160.142</v>
      </c>
      <c r="D424" s="40">
        <v>160.142</v>
      </c>
      <c r="E424" s="40">
        <v>461.65199999999999</v>
      </c>
      <c r="F424" s="40">
        <v>1.1579999999999999</v>
      </c>
      <c r="G424" s="40">
        <v>5.1120000000000001</v>
      </c>
      <c r="H424" s="40">
        <v>102.254</v>
      </c>
      <c r="I424" s="40">
        <v>117.16200000000001</v>
      </c>
      <c r="J424" s="40">
        <v>14.167999999999999</v>
      </c>
      <c r="K424" s="40">
        <v>34.414999999999999</v>
      </c>
      <c r="L424" s="40">
        <v>1025.473</v>
      </c>
    </row>
    <row r="425" spans="1:12" x14ac:dyDescent="0.25">
      <c r="A425" s="31" t="s">
        <v>255</v>
      </c>
      <c r="B425" s="40">
        <v>20.826000000000001</v>
      </c>
      <c r="C425" s="40">
        <v>186.833</v>
      </c>
      <c r="D425" s="40">
        <v>186.833</v>
      </c>
      <c r="E425" s="40">
        <v>395.702</v>
      </c>
      <c r="F425" s="40">
        <v>0.99299999999999999</v>
      </c>
      <c r="G425" s="40">
        <v>4.3810000000000002</v>
      </c>
      <c r="H425" s="40">
        <v>87.646000000000001</v>
      </c>
      <c r="I425" s="40">
        <v>100.425</v>
      </c>
      <c r="J425" s="40">
        <v>12.144</v>
      </c>
      <c r="K425" s="40">
        <v>29.498999999999999</v>
      </c>
      <c r="L425" s="40">
        <v>983.63900000000001</v>
      </c>
    </row>
    <row r="426" spans="1:12" x14ac:dyDescent="0.25">
      <c r="A426" s="31" t="s">
        <v>256</v>
      </c>
      <c r="B426" s="40">
        <v>23.800999999999998</v>
      </c>
      <c r="C426" s="40">
        <v>213.523</v>
      </c>
      <c r="D426" s="40">
        <v>213.523</v>
      </c>
      <c r="E426" s="40">
        <v>346.23899999999998</v>
      </c>
      <c r="F426" s="40">
        <v>0.86899999999999999</v>
      </c>
      <c r="G426" s="40">
        <v>3.8340000000000001</v>
      </c>
      <c r="H426" s="40">
        <v>76.691000000000003</v>
      </c>
      <c r="I426" s="40">
        <v>87.872</v>
      </c>
      <c r="J426" s="40">
        <v>10.625999999999999</v>
      </c>
      <c r="K426" s="40">
        <v>25.811</v>
      </c>
      <c r="L426" s="40">
        <v>966.35199999999998</v>
      </c>
    </row>
    <row r="427" spans="1:12" x14ac:dyDescent="0.25">
      <c r="A427" s="31" t="s">
        <v>257</v>
      </c>
      <c r="B427" s="40">
        <v>26.776</v>
      </c>
      <c r="C427" s="40">
        <v>240.214</v>
      </c>
      <c r="D427" s="40">
        <v>240.214</v>
      </c>
      <c r="E427" s="40">
        <v>307.76799999999997</v>
      </c>
      <c r="F427" s="40">
        <v>0.77200000000000002</v>
      </c>
      <c r="G427" s="40">
        <v>3.4079999999999999</v>
      </c>
      <c r="H427" s="40">
        <v>68.168999999999997</v>
      </c>
      <c r="I427" s="40">
        <v>78.108000000000004</v>
      </c>
      <c r="J427" s="40">
        <v>9.4459999999999997</v>
      </c>
      <c r="K427" s="40">
        <v>22.943000000000001</v>
      </c>
      <c r="L427" s="40">
        <v>965.42899999999997</v>
      </c>
    </row>
    <row r="428" spans="1:12" x14ac:dyDescent="0.25">
      <c r="A428" s="31" t="s">
        <v>239</v>
      </c>
      <c r="B428" s="40">
        <v>29.751000000000001</v>
      </c>
      <c r="C428" s="40">
        <v>266.904</v>
      </c>
      <c r="D428" s="40">
        <v>266.904</v>
      </c>
      <c r="E428" s="40">
        <v>276.99099999999999</v>
      </c>
      <c r="F428" s="40">
        <v>0.69499999999999995</v>
      </c>
      <c r="G428" s="40">
        <v>3.0670000000000002</v>
      </c>
      <c r="H428" s="40">
        <v>61.353000000000002</v>
      </c>
      <c r="I428" s="40">
        <v>70.296999999999997</v>
      </c>
      <c r="J428" s="40">
        <v>8.5009999999999994</v>
      </c>
      <c r="K428" s="40">
        <v>20.649000000000001</v>
      </c>
      <c r="L428" s="40">
        <v>975.96199999999999</v>
      </c>
    </row>
    <row r="429" spans="1:12" x14ac:dyDescent="0.25">
      <c r="A429" s="31" t="s">
        <v>240</v>
      </c>
      <c r="B429" s="40">
        <v>32.725999999999999</v>
      </c>
      <c r="C429" s="40">
        <v>293.59399999999999</v>
      </c>
      <c r="D429" s="40">
        <v>293.59399999999999</v>
      </c>
      <c r="E429" s="40">
        <v>251.81</v>
      </c>
      <c r="F429" s="40">
        <v>0.63200000000000001</v>
      </c>
      <c r="G429" s="40">
        <v>2.7879999999999998</v>
      </c>
      <c r="H429" s="40">
        <v>55.774999999999999</v>
      </c>
      <c r="I429" s="40">
        <v>63.906999999999996</v>
      </c>
      <c r="J429" s="40">
        <v>7.7279999999999998</v>
      </c>
      <c r="K429" s="40">
        <v>18.771999999999998</v>
      </c>
      <c r="L429" s="40">
        <v>994.82600000000002</v>
      </c>
    </row>
    <row r="430" spans="1:12" x14ac:dyDescent="0.25">
      <c r="A430" s="31" t="s">
        <v>241</v>
      </c>
      <c r="B430" s="40">
        <v>35.701000000000001</v>
      </c>
      <c r="C430" s="40">
        <v>320.28500000000003</v>
      </c>
      <c r="D430" s="40">
        <v>320.28500000000003</v>
      </c>
      <c r="E430" s="40">
        <v>230.82599999999999</v>
      </c>
      <c r="F430" s="40">
        <v>0.57899999999999996</v>
      </c>
      <c r="G430" s="40">
        <v>2.556</v>
      </c>
      <c r="H430" s="40">
        <v>51.127000000000002</v>
      </c>
      <c r="I430" s="40">
        <v>58.581000000000003</v>
      </c>
      <c r="J430" s="40">
        <v>7.0839999999999996</v>
      </c>
      <c r="K430" s="40">
        <v>17.207999999999998</v>
      </c>
      <c r="L430" s="40">
        <v>1019.94</v>
      </c>
    </row>
    <row r="431" spans="1:12" x14ac:dyDescent="0.25">
      <c r="A431" s="31" t="s">
        <v>242</v>
      </c>
      <c r="B431" s="40">
        <v>38.676000000000002</v>
      </c>
      <c r="C431" s="40">
        <v>346.97500000000002</v>
      </c>
      <c r="D431" s="40">
        <v>346.97500000000002</v>
      </c>
      <c r="E431" s="40">
        <v>213.07</v>
      </c>
      <c r="F431" s="40">
        <v>0.53500000000000003</v>
      </c>
      <c r="G431" s="40">
        <v>2.359</v>
      </c>
      <c r="H431" s="40">
        <v>47.194000000000003</v>
      </c>
      <c r="I431" s="40">
        <v>54.075000000000003</v>
      </c>
      <c r="J431" s="40">
        <v>6.5389999999999997</v>
      </c>
      <c r="K431" s="40">
        <v>15.884</v>
      </c>
      <c r="L431" s="40">
        <v>1049.8589999999999</v>
      </c>
    </row>
    <row r="432" spans="1:12" x14ac:dyDescent="0.25">
      <c r="A432" s="31" t="s">
        <v>243</v>
      </c>
      <c r="B432" s="40">
        <v>41.651000000000003</v>
      </c>
      <c r="C432" s="40">
        <v>373.666</v>
      </c>
      <c r="D432" s="40">
        <v>373.666</v>
      </c>
      <c r="E432" s="40">
        <v>197.851</v>
      </c>
      <c r="F432" s="40">
        <v>0.496</v>
      </c>
      <c r="G432" s="40">
        <v>2.1909999999999998</v>
      </c>
      <c r="H432" s="40">
        <v>43.823</v>
      </c>
      <c r="I432" s="40">
        <v>50.212000000000003</v>
      </c>
      <c r="J432" s="40">
        <v>6.0720000000000001</v>
      </c>
      <c r="K432" s="40">
        <v>14.749000000000001</v>
      </c>
      <c r="L432" s="40">
        <v>1083.556</v>
      </c>
    </row>
    <row r="433" spans="1:12" x14ac:dyDescent="0.25">
      <c r="A433" s="31" t="s">
        <v>244</v>
      </c>
      <c r="B433" s="40">
        <v>44.625999999999998</v>
      </c>
      <c r="C433" s="40">
        <v>400.35599999999999</v>
      </c>
      <c r="D433" s="40">
        <v>400.35599999999999</v>
      </c>
      <c r="E433" s="40">
        <v>184.661</v>
      </c>
      <c r="F433" s="40">
        <v>0.46300000000000002</v>
      </c>
      <c r="G433" s="40">
        <v>2.0449999999999999</v>
      </c>
      <c r="H433" s="40">
        <v>40.902000000000001</v>
      </c>
      <c r="I433" s="40">
        <v>46.865000000000002</v>
      </c>
      <c r="J433" s="40">
        <v>5.6669999999999998</v>
      </c>
      <c r="K433" s="40">
        <v>13.766</v>
      </c>
      <c r="L433" s="40">
        <v>1120.2739999999999</v>
      </c>
    </row>
    <row r="434" spans="1:12" x14ac:dyDescent="0.25">
      <c r="A434" s="31" t="s">
        <v>245</v>
      </c>
      <c r="B434" s="40">
        <v>47.600999999999999</v>
      </c>
      <c r="C434" s="40">
        <v>427.04599999999999</v>
      </c>
      <c r="D434" s="40">
        <v>427.04599999999999</v>
      </c>
      <c r="E434" s="40">
        <v>173.119</v>
      </c>
      <c r="F434" s="40">
        <v>0.434</v>
      </c>
      <c r="G434" s="40">
        <v>1.917</v>
      </c>
      <c r="H434" s="40">
        <v>38.344999999999999</v>
      </c>
      <c r="I434" s="40">
        <v>43.936</v>
      </c>
      <c r="J434" s="40">
        <v>5.3129999999999997</v>
      </c>
      <c r="K434" s="40">
        <v>12.906000000000001</v>
      </c>
      <c r="L434" s="40">
        <v>1159.444</v>
      </c>
    </row>
    <row r="435" spans="1:12" x14ac:dyDescent="0.25">
      <c r="A435" s="31" t="s">
        <v>246</v>
      </c>
      <c r="B435" s="40">
        <v>50.576999999999998</v>
      </c>
      <c r="C435" s="40">
        <v>453.73700000000002</v>
      </c>
      <c r="D435" s="40">
        <v>453.73700000000002</v>
      </c>
      <c r="E435" s="40">
        <v>162.93600000000001</v>
      </c>
      <c r="F435" s="40">
        <v>0.40899999999999997</v>
      </c>
      <c r="G435" s="40">
        <v>1.804</v>
      </c>
      <c r="H435" s="40">
        <v>36.090000000000003</v>
      </c>
      <c r="I435" s="40">
        <v>41.350999999999999</v>
      </c>
      <c r="J435" s="40">
        <v>5.0010000000000003</v>
      </c>
      <c r="K435" s="40">
        <v>12.147</v>
      </c>
      <c r="L435" s="40">
        <v>1200.6410000000001</v>
      </c>
    </row>
    <row r="436" spans="1:12" x14ac:dyDescent="0.25">
      <c r="A436" s="31" t="s">
        <v>247</v>
      </c>
      <c r="B436" s="40">
        <v>53.552</v>
      </c>
      <c r="C436" s="40">
        <v>480.42700000000002</v>
      </c>
      <c r="D436" s="40">
        <v>480.42700000000002</v>
      </c>
      <c r="E436" s="40">
        <v>153.88399999999999</v>
      </c>
      <c r="F436" s="40">
        <v>0.38600000000000001</v>
      </c>
      <c r="G436" s="40">
        <v>1.704</v>
      </c>
      <c r="H436" s="40">
        <v>34.085000000000001</v>
      </c>
      <c r="I436" s="40">
        <v>39.054000000000002</v>
      </c>
      <c r="J436" s="40">
        <v>4.7229999999999999</v>
      </c>
      <c r="K436" s="40">
        <v>11.472</v>
      </c>
      <c r="L436" s="40">
        <v>1243.519</v>
      </c>
    </row>
    <row r="437" spans="1:12" x14ac:dyDescent="0.25">
      <c r="A437" s="31" t="s">
        <v>248</v>
      </c>
      <c r="B437" s="40">
        <v>56.527000000000001</v>
      </c>
      <c r="C437" s="40">
        <v>507.11799999999999</v>
      </c>
      <c r="D437" s="40">
        <v>507.11799999999999</v>
      </c>
      <c r="E437" s="40">
        <v>145.785</v>
      </c>
      <c r="F437" s="40">
        <v>0.36599999999999999</v>
      </c>
      <c r="G437" s="40">
        <v>1.6140000000000001</v>
      </c>
      <c r="H437" s="40">
        <v>32.290999999999997</v>
      </c>
      <c r="I437" s="40">
        <v>36.999000000000002</v>
      </c>
      <c r="J437" s="40">
        <v>4.4740000000000002</v>
      </c>
      <c r="K437" s="40">
        <v>10.868</v>
      </c>
      <c r="L437" s="40">
        <v>1287.818</v>
      </c>
    </row>
    <row r="438" spans="1:12" x14ac:dyDescent="0.25">
      <c r="A438" s="31" t="s">
        <v>372</v>
      </c>
      <c r="B438" s="40">
        <v>59.502000000000002</v>
      </c>
      <c r="C438" s="40">
        <v>533.80799999999999</v>
      </c>
      <c r="D438" s="40">
        <v>533.80799999999999</v>
      </c>
      <c r="E438" s="40">
        <v>138.49600000000001</v>
      </c>
      <c r="F438" s="40">
        <v>0.34799999999999998</v>
      </c>
      <c r="G438" s="40">
        <v>1.5329999999999999</v>
      </c>
      <c r="H438" s="40">
        <v>30.675999999999998</v>
      </c>
      <c r="I438" s="40">
        <v>35.149000000000001</v>
      </c>
      <c r="J438" s="40">
        <v>4.2510000000000003</v>
      </c>
      <c r="K438" s="40">
        <v>10.324999999999999</v>
      </c>
      <c r="L438" s="40">
        <v>1333.32</v>
      </c>
    </row>
    <row r="439" spans="1:12" x14ac:dyDescent="0.25">
      <c r="A439" s="31" t="s">
        <v>373</v>
      </c>
      <c r="B439" s="40">
        <v>62.476999999999997</v>
      </c>
      <c r="C439" s="40">
        <v>560.49800000000005</v>
      </c>
      <c r="D439" s="40">
        <v>560.49800000000005</v>
      </c>
      <c r="E439" s="40">
        <v>131.90100000000001</v>
      </c>
      <c r="F439" s="40">
        <v>0.33100000000000002</v>
      </c>
      <c r="G439" s="40">
        <v>1.46</v>
      </c>
      <c r="H439" s="40">
        <v>29.215</v>
      </c>
      <c r="I439" s="40">
        <v>33.475000000000001</v>
      </c>
      <c r="J439" s="40">
        <v>4.048</v>
      </c>
      <c r="K439" s="40">
        <v>9.8330000000000002</v>
      </c>
      <c r="L439" s="40">
        <v>1379.855</v>
      </c>
    </row>
    <row r="440" spans="1:12" x14ac:dyDescent="0.25">
      <c r="A440" s="31" t="s">
        <v>374</v>
      </c>
      <c r="B440" s="40">
        <v>65.451999999999998</v>
      </c>
      <c r="C440" s="40">
        <v>587.18899999999996</v>
      </c>
      <c r="D440" s="40">
        <v>587.18899999999996</v>
      </c>
      <c r="E440" s="40">
        <v>125.905</v>
      </c>
      <c r="F440" s="40">
        <v>0.316</v>
      </c>
      <c r="G440" s="40">
        <v>1.3939999999999999</v>
      </c>
      <c r="H440" s="40">
        <v>27.888000000000002</v>
      </c>
      <c r="I440" s="40">
        <v>31.952999999999999</v>
      </c>
      <c r="J440" s="40">
        <v>3.8639999999999999</v>
      </c>
      <c r="K440" s="40">
        <v>9.3859999999999992</v>
      </c>
      <c r="L440" s="40">
        <v>1427.2860000000001</v>
      </c>
    </row>
    <row r="441" spans="1:12" x14ac:dyDescent="0.25">
      <c r="A441" s="31" t="s">
        <v>375</v>
      </c>
      <c r="B441" s="40">
        <v>68.427000000000007</v>
      </c>
      <c r="C441" s="40">
        <v>613.87900000000002</v>
      </c>
      <c r="D441" s="40">
        <v>613.87900000000002</v>
      </c>
      <c r="E441" s="40">
        <v>120.431</v>
      </c>
      <c r="F441" s="40">
        <v>0.30199999999999999</v>
      </c>
      <c r="G441" s="40">
        <v>1.333</v>
      </c>
      <c r="H441" s="40">
        <v>26.675000000000001</v>
      </c>
      <c r="I441" s="40">
        <v>30.564</v>
      </c>
      <c r="J441" s="40">
        <v>3.6960000000000002</v>
      </c>
      <c r="K441" s="40">
        <v>8.9779999999999998</v>
      </c>
      <c r="L441" s="40">
        <v>1475.49</v>
      </c>
    </row>
    <row r="442" spans="1:12" x14ac:dyDescent="0.25">
      <c r="A442" s="31" t="s">
        <v>376</v>
      </c>
      <c r="B442" s="40">
        <v>71.402000000000001</v>
      </c>
      <c r="C442" s="40">
        <v>640.57000000000005</v>
      </c>
      <c r="D442" s="40">
        <v>640.57000000000005</v>
      </c>
      <c r="E442" s="40">
        <v>115.413</v>
      </c>
      <c r="F442" s="40">
        <v>0.28999999999999998</v>
      </c>
      <c r="G442" s="40">
        <v>1.278</v>
      </c>
      <c r="H442" s="40">
        <v>25.564</v>
      </c>
      <c r="I442" s="40">
        <v>29.291</v>
      </c>
      <c r="J442" s="40">
        <v>3.5419999999999998</v>
      </c>
      <c r="K442" s="40">
        <v>8.6039999999999992</v>
      </c>
      <c r="L442" s="40">
        <v>1524.3779999999999</v>
      </c>
    </row>
    <row r="443" spans="1:12" x14ac:dyDescent="0.25">
      <c r="A443" s="31" t="s">
        <v>377</v>
      </c>
      <c r="B443" s="40">
        <v>74.376999999999995</v>
      </c>
      <c r="C443" s="40">
        <v>667.26</v>
      </c>
      <c r="D443" s="40">
        <v>667.26</v>
      </c>
      <c r="E443" s="40">
        <v>110.79600000000001</v>
      </c>
      <c r="F443" s="40">
        <v>0.27800000000000002</v>
      </c>
      <c r="G443" s="40">
        <v>1.2270000000000001</v>
      </c>
      <c r="H443" s="40">
        <v>24.541</v>
      </c>
      <c r="I443" s="40">
        <v>28.119</v>
      </c>
      <c r="J443" s="40">
        <v>3.4</v>
      </c>
      <c r="K443" s="40">
        <v>8.26</v>
      </c>
      <c r="L443" s="40">
        <v>1573.8579999999999</v>
      </c>
    </row>
    <row r="444" spans="1:12" x14ac:dyDescent="0.25">
      <c r="A444" s="31" t="s">
        <v>401</v>
      </c>
      <c r="B444" s="40">
        <v>77.352000000000004</v>
      </c>
      <c r="C444" s="40">
        <v>693.95</v>
      </c>
      <c r="D444" s="40">
        <v>693.95</v>
      </c>
      <c r="E444" s="40">
        <v>106.535</v>
      </c>
      <c r="F444" s="40">
        <v>0.26700000000000002</v>
      </c>
      <c r="G444" s="40">
        <v>1.18</v>
      </c>
      <c r="H444" s="40">
        <v>23.597000000000001</v>
      </c>
      <c r="I444" s="40">
        <v>27.036999999999999</v>
      </c>
      <c r="J444" s="40">
        <v>3.27</v>
      </c>
      <c r="K444" s="40">
        <v>7.9420000000000002</v>
      </c>
      <c r="L444" s="40">
        <v>1623.8679999999999</v>
      </c>
    </row>
    <row r="445" spans="1:12" x14ac:dyDescent="0.25">
      <c r="A445" s="31" t="s">
        <v>402</v>
      </c>
      <c r="B445" s="40">
        <v>80.326999999999998</v>
      </c>
      <c r="C445" s="40">
        <v>720.64099999999996</v>
      </c>
      <c r="D445" s="40">
        <v>720.64099999999996</v>
      </c>
      <c r="E445" s="40">
        <v>102.589</v>
      </c>
      <c r="F445" s="40">
        <v>0.25700000000000001</v>
      </c>
      <c r="G445" s="40">
        <v>1.1359999999999999</v>
      </c>
      <c r="H445" s="40">
        <v>22.722999999999999</v>
      </c>
      <c r="I445" s="40">
        <v>26.036000000000001</v>
      </c>
      <c r="J445" s="40">
        <v>3.149</v>
      </c>
      <c r="K445" s="40">
        <v>7.6479999999999997</v>
      </c>
      <c r="L445" s="40">
        <v>1674.35</v>
      </c>
    </row>
    <row r="446" spans="1:12" x14ac:dyDescent="0.25">
      <c r="A446" s="31" t="s">
        <v>427</v>
      </c>
      <c r="B446" s="40">
        <v>83.302999999999997</v>
      </c>
      <c r="C446" s="40">
        <v>747.33100000000002</v>
      </c>
      <c r="D446" s="40">
        <v>747.33100000000002</v>
      </c>
      <c r="E446" s="40">
        <v>98.924999999999997</v>
      </c>
      <c r="F446" s="40">
        <v>0.248</v>
      </c>
      <c r="G446" s="40">
        <v>1.095</v>
      </c>
      <c r="H446" s="40">
        <v>21.911999999999999</v>
      </c>
      <c r="I446" s="40">
        <v>25.106000000000002</v>
      </c>
      <c r="J446" s="40">
        <v>3.036</v>
      </c>
      <c r="K446" s="40">
        <v>7.375</v>
      </c>
      <c r="L446" s="40">
        <v>1725.251</v>
      </c>
    </row>
    <row r="447" spans="1:12" x14ac:dyDescent="0.25">
      <c r="A447" s="31" t="s">
        <v>428</v>
      </c>
      <c r="B447" s="40">
        <v>86.278000000000006</v>
      </c>
      <c r="C447" s="40">
        <v>774.02200000000005</v>
      </c>
      <c r="D447" s="40">
        <v>774.02200000000005</v>
      </c>
      <c r="E447" s="40">
        <v>95.513999999999996</v>
      </c>
      <c r="F447" s="40">
        <v>0.24</v>
      </c>
      <c r="G447" s="40">
        <v>1.0580000000000001</v>
      </c>
      <c r="H447" s="40">
        <v>21.155999999999999</v>
      </c>
      <c r="I447" s="40">
        <v>24.24</v>
      </c>
      <c r="J447" s="40">
        <v>2.931</v>
      </c>
      <c r="K447" s="40">
        <v>7.12</v>
      </c>
      <c r="L447" s="40">
        <v>1776.53</v>
      </c>
    </row>
    <row r="448" spans="1:12" x14ac:dyDescent="0.25">
      <c r="A448" s="31" t="s">
        <v>429</v>
      </c>
      <c r="B448" s="40">
        <v>89.253</v>
      </c>
      <c r="C448" s="40">
        <v>800.71199999999999</v>
      </c>
      <c r="D448" s="40">
        <v>800.71199999999999</v>
      </c>
      <c r="E448" s="40">
        <v>92.33</v>
      </c>
      <c r="F448" s="40">
        <v>0.23200000000000001</v>
      </c>
      <c r="G448" s="40">
        <v>1.022</v>
      </c>
      <c r="H448" s="40">
        <v>20.451000000000001</v>
      </c>
      <c r="I448" s="40">
        <v>23.431999999999999</v>
      </c>
      <c r="J448" s="40">
        <v>2.8340000000000001</v>
      </c>
      <c r="K448" s="40">
        <v>6.883</v>
      </c>
      <c r="L448" s="40">
        <v>1828.144</v>
      </c>
    </row>
    <row r="449" spans="1:12" x14ac:dyDescent="0.25">
      <c r="A449" s="31" t="s">
        <v>430</v>
      </c>
      <c r="B449" s="40">
        <v>95.203000000000003</v>
      </c>
      <c r="C449" s="40">
        <v>854.09299999999996</v>
      </c>
      <c r="D449" s="40">
        <v>854.09299999999996</v>
      </c>
      <c r="E449" s="40">
        <v>86.56</v>
      </c>
      <c r="F449" s="40">
        <v>0.217</v>
      </c>
      <c r="G449" s="40">
        <v>0.95799999999999996</v>
      </c>
      <c r="H449" s="40">
        <v>19.172999999999998</v>
      </c>
      <c r="I449" s="40">
        <v>21.968</v>
      </c>
      <c r="J449" s="40">
        <v>2.657</v>
      </c>
      <c r="K449" s="40">
        <v>6.4530000000000003</v>
      </c>
      <c r="L449" s="40">
        <v>1932.2650000000001</v>
      </c>
    </row>
    <row r="450" spans="1:12" x14ac:dyDescent="0.25">
      <c r="B450" s="44" t="s">
        <v>278</v>
      </c>
      <c r="C450" s="45"/>
      <c r="D450" s="45"/>
      <c r="E450" s="45"/>
      <c r="F450" s="45"/>
      <c r="G450" s="45"/>
      <c r="H450" s="45"/>
      <c r="I450" s="45"/>
      <c r="J450" s="45"/>
      <c r="K450" s="45"/>
      <c r="L450" s="45"/>
    </row>
    <row r="451" spans="1:12" x14ac:dyDescent="0.25">
      <c r="A451" s="31" t="s">
        <v>268</v>
      </c>
      <c r="B451" s="40">
        <v>2.9750000000000001</v>
      </c>
      <c r="C451" s="40">
        <v>28.47</v>
      </c>
      <c r="D451" s="40">
        <v>28.47</v>
      </c>
      <c r="E451" s="40">
        <v>2954.5720000000001</v>
      </c>
      <c r="F451" s="40">
        <v>6.95</v>
      </c>
      <c r="G451" s="40">
        <v>30.67</v>
      </c>
      <c r="H451" s="40">
        <v>613.52499999999998</v>
      </c>
      <c r="I451" s="40">
        <v>702.97400000000005</v>
      </c>
      <c r="J451" s="40">
        <v>85.01</v>
      </c>
      <c r="K451" s="40">
        <v>206.49100000000001</v>
      </c>
      <c r="L451" s="40">
        <v>4368.6059999999998</v>
      </c>
    </row>
    <row r="452" spans="1:12" x14ac:dyDescent="0.25">
      <c r="A452" s="31" t="s">
        <v>269</v>
      </c>
      <c r="B452" s="40">
        <v>5.95</v>
      </c>
      <c r="C452" s="40">
        <v>56.94</v>
      </c>
      <c r="D452" s="40">
        <v>56.94</v>
      </c>
      <c r="E452" s="40">
        <v>1477.2860000000001</v>
      </c>
      <c r="F452" s="40">
        <v>3.4750000000000001</v>
      </c>
      <c r="G452" s="40">
        <v>15.335000000000001</v>
      </c>
      <c r="H452" s="40">
        <v>306.76299999999998</v>
      </c>
      <c r="I452" s="40">
        <v>351.48700000000002</v>
      </c>
      <c r="J452" s="40">
        <v>42.505000000000003</v>
      </c>
      <c r="K452" s="40">
        <v>103.245</v>
      </c>
      <c r="L452" s="40">
        <v>2274.1759999999999</v>
      </c>
    </row>
    <row r="453" spans="1:12" x14ac:dyDescent="0.25">
      <c r="A453" s="31" t="s">
        <v>270</v>
      </c>
      <c r="B453" s="40">
        <v>8.9250000000000007</v>
      </c>
      <c r="C453" s="40">
        <v>85.409000000000006</v>
      </c>
      <c r="D453" s="40">
        <v>85.409000000000006</v>
      </c>
      <c r="E453" s="40">
        <v>984.85699999999997</v>
      </c>
      <c r="F453" s="40">
        <v>2.3170000000000002</v>
      </c>
      <c r="G453" s="40">
        <v>10.223000000000001</v>
      </c>
      <c r="H453" s="40">
        <v>204.50800000000001</v>
      </c>
      <c r="I453" s="40">
        <v>234.32499999999999</v>
      </c>
      <c r="J453" s="40">
        <v>28.337</v>
      </c>
      <c r="K453" s="40">
        <v>68.83</v>
      </c>
      <c r="L453" s="40">
        <v>1615.973</v>
      </c>
    </row>
    <row r="454" spans="1:12" x14ac:dyDescent="0.25">
      <c r="A454" s="31" t="s">
        <v>271</v>
      </c>
      <c r="B454" s="40">
        <v>11.9</v>
      </c>
      <c r="C454" s="40">
        <v>113.879</v>
      </c>
      <c r="D454" s="40">
        <v>113.879</v>
      </c>
      <c r="E454" s="40">
        <v>738.64300000000003</v>
      </c>
      <c r="F454" s="40">
        <v>1.738</v>
      </c>
      <c r="G454" s="40">
        <v>7.6669999999999998</v>
      </c>
      <c r="H454" s="40">
        <v>153.381</v>
      </c>
      <c r="I454" s="40">
        <v>175.744</v>
      </c>
      <c r="J454" s="40">
        <v>21.253</v>
      </c>
      <c r="K454" s="40">
        <v>51.622999999999998</v>
      </c>
      <c r="L454" s="40">
        <v>1316.8309999999999</v>
      </c>
    </row>
    <row r="455" spans="1:12" x14ac:dyDescent="0.25">
      <c r="A455" s="31" t="s">
        <v>272</v>
      </c>
      <c r="B455" s="40">
        <v>14.875</v>
      </c>
      <c r="C455" s="40">
        <v>142.34899999999999</v>
      </c>
      <c r="D455" s="40">
        <v>142.34899999999999</v>
      </c>
      <c r="E455" s="40">
        <v>590.91399999999999</v>
      </c>
      <c r="F455" s="40">
        <v>1.39</v>
      </c>
      <c r="G455" s="40">
        <v>6.1340000000000003</v>
      </c>
      <c r="H455" s="40">
        <v>122.705</v>
      </c>
      <c r="I455" s="40">
        <v>140.595</v>
      </c>
      <c r="J455" s="40">
        <v>17.001999999999999</v>
      </c>
      <c r="K455" s="40">
        <v>41.298000000000002</v>
      </c>
      <c r="L455" s="40">
        <v>1161.3109999999999</v>
      </c>
    </row>
    <row r="456" spans="1:12" x14ac:dyDescent="0.25">
      <c r="A456" s="31" t="s">
        <v>273</v>
      </c>
      <c r="B456" s="40">
        <v>17.850999999999999</v>
      </c>
      <c r="C456" s="40">
        <v>170.81899999999999</v>
      </c>
      <c r="D456" s="40">
        <v>170.81899999999999</v>
      </c>
      <c r="E456" s="40">
        <v>492.42899999999997</v>
      </c>
      <c r="F456" s="40">
        <v>1.1579999999999999</v>
      </c>
      <c r="G456" s="40">
        <v>5.1120000000000001</v>
      </c>
      <c r="H456" s="40">
        <v>102.254</v>
      </c>
      <c r="I456" s="40">
        <v>117.16200000000001</v>
      </c>
      <c r="J456" s="40">
        <v>14.167999999999999</v>
      </c>
      <c r="K456" s="40">
        <v>34.414999999999999</v>
      </c>
      <c r="L456" s="40">
        <v>1077.604</v>
      </c>
    </row>
    <row r="457" spans="1:12" x14ac:dyDescent="0.25">
      <c r="A457" s="31" t="s">
        <v>274</v>
      </c>
      <c r="B457" s="40">
        <v>20.826000000000001</v>
      </c>
      <c r="C457" s="40">
        <v>199.28800000000001</v>
      </c>
      <c r="D457" s="40">
        <v>199.28800000000001</v>
      </c>
      <c r="E457" s="40">
        <v>422.08199999999999</v>
      </c>
      <c r="F457" s="40">
        <v>0.99299999999999999</v>
      </c>
      <c r="G457" s="40">
        <v>4.3810000000000002</v>
      </c>
      <c r="H457" s="40">
        <v>87.646000000000001</v>
      </c>
      <c r="I457" s="40">
        <v>100.425</v>
      </c>
      <c r="J457" s="40">
        <v>12.144</v>
      </c>
      <c r="K457" s="40">
        <v>29.498999999999999</v>
      </c>
      <c r="L457" s="40">
        <v>1034.9290000000001</v>
      </c>
    </row>
    <row r="458" spans="1:12" x14ac:dyDescent="0.25">
      <c r="A458" s="31" t="s">
        <v>275</v>
      </c>
      <c r="B458" s="40">
        <v>23.800999999999998</v>
      </c>
      <c r="C458" s="40">
        <v>227.75800000000001</v>
      </c>
      <c r="D458" s="40">
        <v>227.75800000000001</v>
      </c>
      <c r="E458" s="40">
        <v>369.322</v>
      </c>
      <c r="F458" s="40">
        <v>0.86899999999999999</v>
      </c>
      <c r="G458" s="40">
        <v>3.8340000000000001</v>
      </c>
      <c r="H458" s="40">
        <v>76.691000000000003</v>
      </c>
      <c r="I458" s="40">
        <v>87.872</v>
      </c>
      <c r="J458" s="40">
        <v>10.625999999999999</v>
      </c>
      <c r="K458" s="40">
        <v>25.811</v>
      </c>
      <c r="L458" s="40">
        <v>1017.905</v>
      </c>
    </row>
    <row r="459" spans="1:12" x14ac:dyDescent="0.25">
      <c r="A459" s="31" t="s">
        <v>276</v>
      </c>
      <c r="B459" s="40">
        <v>26.776</v>
      </c>
      <c r="C459" s="40">
        <v>256.22800000000001</v>
      </c>
      <c r="D459" s="40">
        <v>256.22800000000001</v>
      </c>
      <c r="E459" s="40">
        <v>328.286</v>
      </c>
      <c r="F459" s="40">
        <v>0.77200000000000002</v>
      </c>
      <c r="G459" s="40">
        <v>3.4079999999999999</v>
      </c>
      <c r="H459" s="40">
        <v>68.168999999999997</v>
      </c>
      <c r="I459" s="40">
        <v>78.108000000000004</v>
      </c>
      <c r="J459" s="40">
        <v>9.4459999999999997</v>
      </c>
      <c r="K459" s="40">
        <v>22.943000000000001</v>
      </c>
      <c r="L459" s="40">
        <v>1017.975</v>
      </c>
    </row>
    <row r="460" spans="1:12" x14ac:dyDescent="0.25">
      <c r="A460" s="31" t="s">
        <v>258</v>
      </c>
      <c r="B460" s="40">
        <v>29.751000000000001</v>
      </c>
      <c r="C460" s="40">
        <v>284.69799999999998</v>
      </c>
      <c r="D460" s="40">
        <v>284.69799999999998</v>
      </c>
      <c r="E460" s="40">
        <v>295.45699999999999</v>
      </c>
      <c r="F460" s="40">
        <v>0.69499999999999995</v>
      </c>
      <c r="G460" s="40">
        <v>3.0670000000000002</v>
      </c>
      <c r="H460" s="40">
        <v>61.353000000000002</v>
      </c>
      <c r="I460" s="40">
        <v>70.296999999999997</v>
      </c>
      <c r="J460" s="40">
        <v>8.5009999999999994</v>
      </c>
      <c r="K460" s="40">
        <v>20.649000000000001</v>
      </c>
      <c r="L460" s="40">
        <v>1030.0160000000001</v>
      </c>
    </row>
    <row r="461" spans="1:12" x14ac:dyDescent="0.25">
      <c r="A461" s="31" t="s">
        <v>259</v>
      </c>
      <c r="B461" s="40">
        <v>32.725999999999999</v>
      </c>
      <c r="C461" s="40">
        <v>313.16699999999997</v>
      </c>
      <c r="D461" s="40">
        <v>313.16699999999997</v>
      </c>
      <c r="E461" s="40">
        <v>268.59699999999998</v>
      </c>
      <c r="F461" s="40">
        <v>0.63200000000000001</v>
      </c>
      <c r="G461" s="40">
        <v>2.7879999999999998</v>
      </c>
      <c r="H461" s="40">
        <v>55.774999999999999</v>
      </c>
      <c r="I461" s="40">
        <v>63.906999999999996</v>
      </c>
      <c r="J461" s="40">
        <v>7.7279999999999998</v>
      </c>
      <c r="K461" s="40">
        <v>18.771999999999998</v>
      </c>
      <c r="L461" s="40">
        <v>1050.759</v>
      </c>
    </row>
    <row r="462" spans="1:12" x14ac:dyDescent="0.25">
      <c r="A462" s="31" t="s">
        <v>260</v>
      </c>
      <c r="B462" s="40">
        <v>35.701000000000001</v>
      </c>
      <c r="C462" s="40">
        <v>341.637</v>
      </c>
      <c r="D462" s="40">
        <v>341.637</v>
      </c>
      <c r="E462" s="40">
        <v>246.214</v>
      </c>
      <c r="F462" s="40">
        <v>0.57899999999999996</v>
      </c>
      <c r="G462" s="40">
        <v>2.556</v>
      </c>
      <c r="H462" s="40">
        <v>51.127000000000002</v>
      </c>
      <c r="I462" s="40">
        <v>58.581000000000003</v>
      </c>
      <c r="J462" s="40">
        <v>7.0839999999999996</v>
      </c>
      <c r="K462" s="40">
        <v>17.207999999999998</v>
      </c>
      <c r="L462" s="40">
        <v>1078.0319999999999</v>
      </c>
    </row>
    <row r="463" spans="1:12" x14ac:dyDescent="0.25">
      <c r="A463" s="31" t="s">
        <v>261</v>
      </c>
      <c r="B463" s="40">
        <v>38.676000000000002</v>
      </c>
      <c r="C463" s="40">
        <v>370.10700000000003</v>
      </c>
      <c r="D463" s="40">
        <v>370.10700000000003</v>
      </c>
      <c r="E463" s="40">
        <v>227.27500000000001</v>
      </c>
      <c r="F463" s="40">
        <v>0.53500000000000003</v>
      </c>
      <c r="G463" s="40">
        <v>2.359</v>
      </c>
      <c r="H463" s="40">
        <v>47.194000000000003</v>
      </c>
      <c r="I463" s="40">
        <v>54.075000000000003</v>
      </c>
      <c r="J463" s="40">
        <v>6.5389999999999997</v>
      </c>
      <c r="K463" s="40">
        <v>15.884</v>
      </c>
      <c r="L463" s="40">
        <v>1110.328</v>
      </c>
    </row>
    <row r="464" spans="1:12" x14ac:dyDescent="0.25">
      <c r="A464" s="31" t="s">
        <v>262</v>
      </c>
      <c r="B464" s="40">
        <v>41.651000000000003</v>
      </c>
      <c r="C464" s="40">
        <v>398.577</v>
      </c>
      <c r="D464" s="40">
        <v>398.577</v>
      </c>
      <c r="E464" s="40">
        <v>211.041</v>
      </c>
      <c r="F464" s="40">
        <v>0.496</v>
      </c>
      <c r="G464" s="40">
        <v>2.1909999999999998</v>
      </c>
      <c r="H464" s="40">
        <v>43.823</v>
      </c>
      <c r="I464" s="40">
        <v>50.212000000000003</v>
      </c>
      <c r="J464" s="40">
        <v>6.0720000000000001</v>
      </c>
      <c r="K464" s="40">
        <v>14.749000000000001</v>
      </c>
      <c r="L464" s="40">
        <v>1146.568</v>
      </c>
    </row>
    <row r="465" spans="1:12" x14ac:dyDescent="0.25">
      <c r="A465" s="31" t="s">
        <v>263</v>
      </c>
      <c r="B465" s="40">
        <v>44.625999999999998</v>
      </c>
      <c r="C465" s="40">
        <v>427.04599999999999</v>
      </c>
      <c r="D465" s="40">
        <v>427.04599999999999</v>
      </c>
      <c r="E465" s="40">
        <v>196.971</v>
      </c>
      <c r="F465" s="40">
        <v>0.46300000000000002</v>
      </c>
      <c r="G465" s="40">
        <v>2.0449999999999999</v>
      </c>
      <c r="H465" s="40">
        <v>40.902000000000001</v>
      </c>
      <c r="I465" s="40">
        <v>46.865000000000002</v>
      </c>
      <c r="J465" s="40">
        <v>5.6669999999999998</v>
      </c>
      <c r="K465" s="40">
        <v>13.766</v>
      </c>
      <c r="L465" s="40">
        <v>1185.9639999999999</v>
      </c>
    </row>
    <row r="466" spans="1:12" x14ac:dyDescent="0.25">
      <c r="A466" s="31" t="s">
        <v>264</v>
      </c>
      <c r="B466" s="40">
        <v>47.600999999999999</v>
      </c>
      <c r="C466" s="40">
        <v>455.51600000000002</v>
      </c>
      <c r="D466" s="40">
        <v>455.51600000000002</v>
      </c>
      <c r="E466" s="40">
        <v>184.661</v>
      </c>
      <c r="F466" s="40">
        <v>0.434</v>
      </c>
      <c r="G466" s="40">
        <v>1.917</v>
      </c>
      <c r="H466" s="40">
        <v>38.344999999999999</v>
      </c>
      <c r="I466" s="40">
        <v>43.936</v>
      </c>
      <c r="J466" s="40">
        <v>5.3129999999999997</v>
      </c>
      <c r="K466" s="40">
        <v>12.906000000000001</v>
      </c>
      <c r="L466" s="40">
        <v>1227.9259999999999</v>
      </c>
    </row>
    <row r="467" spans="1:12" x14ac:dyDescent="0.25">
      <c r="A467" s="31" t="s">
        <v>265</v>
      </c>
      <c r="B467" s="40">
        <v>50.576999999999998</v>
      </c>
      <c r="C467" s="40">
        <v>483.98599999999999</v>
      </c>
      <c r="D467" s="40">
        <v>483.98599999999999</v>
      </c>
      <c r="E467" s="40">
        <v>173.798</v>
      </c>
      <c r="F467" s="40">
        <v>0.40899999999999997</v>
      </c>
      <c r="G467" s="40">
        <v>1.804</v>
      </c>
      <c r="H467" s="40">
        <v>36.090000000000003</v>
      </c>
      <c r="I467" s="40">
        <v>41.350999999999999</v>
      </c>
      <c r="J467" s="40">
        <v>5.0010000000000003</v>
      </c>
      <c r="K467" s="40">
        <v>12.147</v>
      </c>
      <c r="L467" s="40">
        <v>1272.001</v>
      </c>
    </row>
    <row r="468" spans="1:12" x14ac:dyDescent="0.25">
      <c r="A468" s="31" t="s">
        <v>266</v>
      </c>
      <c r="B468" s="40">
        <v>53.552</v>
      </c>
      <c r="C468" s="40">
        <v>512.45600000000002</v>
      </c>
      <c r="D468" s="40">
        <v>512.45600000000002</v>
      </c>
      <c r="E468" s="40">
        <v>164.143</v>
      </c>
      <c r="F468" s="40">
        <v>0.38600000000000001</v>
      </c>
      <c r="G468" s="40">
        <v>1.704</v>
      </c>
      <c r="H468" s="40">
        <v>34.085000000000001</v>
      </c>
      <c r="I468" s="40">
        <v>39.054000000000002</v>
      </c>
      <c r="J468" s="40">
        <v>4.7229999999999999</v>
      </c>
      <c r="K468" s="40">
        <v>11.472</v>
      </c>
      <c r="L468" s="40">
        <v>1317.836</v>
      </c>
    </row>
    <row r="469" spans="1:12" x14ac:dyDescent="0.25">
      <c r="A469" s="31" t="s">
        <v>267</v>
      </c>
      <c r="B469" s="40">
        <v>56.527000000000001</v>
      </c>
      <c r="C469" s="40">
        <v>540.92499999999995</v>
      </c>
      <c r="D469" s="40">
        <v>540.92499999999995</v>
      </c>
      <c r="E469" s="40">
        <v>155.50399999999999</v>
      </c>
      <c r="F469" s="40">
        <v>0.36599999999999999</v>
      </c>
      <c r="G469" s="40">
        <v>1.6140000000000001</v>
      </c>
      <c r="H469" s="40">
        <v>32.290999999999997</v>
      </c>
      <c r="I469" s="40">
        <v>36.999000000000002</v>
      </c>
      <c r="J469" s="40">
        <v>4.4740000000000002</v>
      </c>
      <c r="K469" s="40">
        <v>10.868</v>
      </c>
      <c r="L469" s="40">
        <v>1365.1510000000001</v>
      </c>
    </row>
    <row r="470" spans="1:12" x14ac:dyDescent="0.25">
      <c r="A470" s="31" t="s">
        <v>378</v>
      </c>
      <c r="B470" s="40">
        <v>59.502000000000002</v>
      </c>
      <c r="C470" s="40">
        <v>569.39499999999998</v>
      </c>
      <c r="D470" s="40">
        <v>569.39499999999998</v>
      </c>
      <c r="E470" s="40">
        <v>147.72900000000001</v>
      </c>
      <c r="F470" s="40">
        <v>0.34799999999999998</v>
      </c>
      <c r="G470" s="40">
        <v>1.5329999999999999</v>
      </c>
      <c r="H470" s="40">
        <v>30.675999999999998</v>
      </c>
      <c r="I470" s="40">
        <v>35.149000000000001</v>
      </c>
      <c r="J470" s="40">
        <v>4.2510000000000003</v>
      </c>
      <c r="K470" s="40">
        <v>10.324999999999999</v>
      </c>
      <c r="L470" s="40">
        <v>1413.7270000000001</v>
      </c>
    </row>
    <row r="471" spans="1:12" x14ac:dyDescent="0.25">
      <c r="A471" s="31" t="s">
        <v>379</v>
      </c>
      <c r="B471" s="40">
        <v>62.476999999999997</v>
      </c>
      <c r="C471" s="40">
        <v>597.86500000000001</v>
      </c>
      <c r="D471" s="40">
        <v>597.86500000000001</v>
      </c>
      <c r="E471" s="40">
        <v>140.69399999999999</v>
      </c>
      <c r="F471" s="40">
        <v>0.33100000000000002</v>
      </c>
      <c r="G471" s="40">
        <v>1.46</v>
      </c>
      <c r="H471" s="40">
        <v>29.215</v>
      </c>
      <c r="I471" s="40">
        <v>33.475000000000001</v>
      </c>
      <c r="J471" s="40">
        <v>4.048</v>
      </c>
      <c r="K471" s="40">
        <v>9.8330000000000002</v>
      </c>
      <c r="L471" s="40">
        <v>1463.3820000000001</v>
      </c>
    </row>
    <row r="472" spans="1:12" x14ac:dyDescent="0.25">
      <c r="A472" s="31" t="s">
        <v>380</v>
      </c>
      <c r="B472" s="40">
        <v>65.451999999999998</v>
      </c>
      <c r="C472" s="40">
        <v>626.33500000000004</v>
      </c>
      <c r="D472" s="40">
        <v>626.33500000000004</v>
      </c>
      <c r="E472" s="40">
        <v>134.29900000000001</v>
      </c>
      <c r="F472" s="40">
        <v>0.316</v>
      </c>
      <c r="G472" s="40">
        <v>1.3939999999999999</v>
      </c>
      <c r="H472" s="40">
        <v>27.888000000000002</v>
      </c>
      <c r="I472" s="40">
        <v>31.952999999999999</v>
      </c>
      <c r="J472" s="40">
        <v>3.8639999999999999</v>
      </c>
      <c r="K472" s="40">
        <v>9.3859999999999992</v>
      </c>
      <c r="L472" s="40">
        <v>1513.972</v>
      </c>
    </row>
    <row r="473" spans="1:12" x14ac:dyDescent="0.25">
      <c r="A473" s="31" t="s">
        <v>381</v>
      </c>
      <c r="B473" s="40">
        <v>68.427000000000007</v>
      </c>
      <c r="C473" s="40">
        <v>654.80399999999997</v>
      </c>
      <c r="D473" s="40">
        <v>654.80399999999997</v>
      </c>
      <c r="E473" s="40">
        <v>128.46</v>
      </c>
      <c r="F473" s="40">
        <v>0.30199999999999999</v>
      </c>
      <c r="G473" s="40">
        <v>1.333</v>
      </c>
      <c r="H473" s="40">
        <v>26.675000000000001</v>
      </c>
      <c r="I473" s="40">
        <v>30.564</v>
      </c>
      <c r="J473" s="40">
        <v>3.6960000000000002</v>
      </c>
      <c r="K473" s="40">
        <v>8.9779999999999998</v>
      </c>
      <c r="L473" s="40">
        <v>1565.3689999999999</v>
      </c>
    </row>
    <row r="474" spans="1:12" x14ac:dyDescent="0.25">
      <c r="A474" s="31" t="s">
        <v>382</v>
      </c>
      <c r="B474" s="40">
        <v>71.402000000000001</v>
      </c>
      <c r="C474" s="40">
        <v>683.274</v>
      </c>
      <c r="D474" s="40">
        <v>683.274</v>
      </c>
      <c r="E474" s="40">
        <v>123.107</v>
      </c>
      <c r="F474" s="40">
        <v>0.28999999999999998</v>
      </c>
      <c r="G474" s="40">
        <v>1.278</v>
      </c>
      <c r="H474" s="40">
        <v>25.564</v>
      </c>
      <c r="I474" s="40">
        <v>29.291</v>
      </c>
      <c r="J474" s="40">
        <v>3.5419999999999998</v>
      </c>
      <c r="K474" s="40">
        <v>8.6039999999999992</v>
      </c>
      <c r="L474" s="40">
        <v>1617.48</v>
      </c>
    </row>
    <row r="475" spans="1:12" x14ac:dyDescent="0.25">
      <c r="A475" s="31" t="s">
        <v>383</v>
      </c>
      <c r="B475" s="40">
        <v>74.376999999999995</v>
      </c>
      <c r="C475" s="40">
        <v>711.74400000000003</v>
      </c>
      <c r="D475" s="40">
        <v>711.74400000000003</v>
      </c>
      <c r="E475" s="40">
        <v>118.18300000000001</v>
      </c>
      <c r="F475" s="40">
        <v>0.27800000000000002</v>
      </c>
      <c r="G475" s="40">
        <v>1.2270000000000001</v>
      </c>
      <c r="H475" s="40">
        <v>24.541</v>
      </c>
      <c r="I475" s="40">
        <v>28.119</v>
      </c>
      <c r="J475" s="40">
        <v>3.4</v>
      </c>
      <c r="K475" s="40">
        <v>8.26</v>
      </c>
      <c r="L475" s="40">
        <v>1670.213</v>
      </c>
    </row>
    <row r="476" spans="1:12" x14ac:dyDescent="0.25">
      <c r="A476" s="31" t="s">
        <v>403</v>
      </c>
      <c r="B476" s="40">
        <v>77.352000000000004</v>
      </c>
      <c r="C476" s="40">
        <v>740.21400000000006</v>
      </c>
      <c r="D476" s="40">
        <v>740.21400000000006</v>
      </c>
      <c r="E476" s="40">
        <v>113.637</v>
      </c>
      <c r="F476" s="40">
        <v>0.26700000000000002</v>
      </c>
      <c r="G476" s="40">
        <v>1.18</v>
      </c>
      <c r="H476" s="40">
        <v>23.597000000000001</v>
      </c>
      <c r="I476" s="40">
        <v>27.036999999999999</v>
      </c>
      <c r="J476" s="40">
        <v>3.27</v>
      </c>
      <c r="K476" s="40">
        <v>7.9420000000000002</v>
      </c>
      <c r="L476" s="40">
        <v>1723.498</v>
      </c>
    </row>
    <row r="477" spans="1:12" x14ac:dyDescent="0.25">
      <c r="A477" s="31" t="s">
        <v>404</v>
      </c>
      <c r="B477" s="40">
        <v>80.326999999999998</v>
      </c>
      <c r="C477" s="40">
        <v>768.68399999999997</v>
      </c>
      <c r="D477" s="40">
        <v>768.68399999999997</v>
      </c>
      <c r="E477" s="40">
        <v>109.429</v>
      </c>
      <c r="F477" s="40">
        <v>0.25700000000000001</v>
      </c>
      <c r="G477" s="40">
        <v>1.1359999999999999</v>
      </c>
      <c r="H477" s="40">
        <v>22.722999999999999</v>
      </c>
      <c r="I477" s="40">
        <v>26.036000000000001</v>
      </c>
      <c r="J477" s="40">
        <v>3.149</v>
      </c>
      <c r="K477" s="40">
        <v>7.6479999999999997</v>
      </c>
      <c r="L477" s="40">
        <v>1777.2760000000001</v>
      </c>
    </row>
    <row r="478" spans="1:12" x14ac:dyDescent="0.25">
      <c r="A478" s="31" t="s">
        <v>431</v>
      </c>
      <c r="B478" s="40">
        <v>83.302999999999997</v>
      </c>
      <c r="C478" s="40">
        <v>797.15300000000002</v>
      </c>
      <c r="D478" s="40">
        <v>797.15300000000002</v>
      </c>
      <c r="E478" s="40">
        <v>105.52</v>
      </c>
      <c r="F478" s="40">
        <v>0.248</v>
      </c>
      <c r="G478" s="40">
        <v>1.095</v>
      </c>
      <c r="H478" s="40">
        <v>21.911999999999999</v>
      </c>
      <c r="I478" s="40">
        <v>25.106000000000002</v>
      </c>
      <c r="J478" s="40">
        <v>3.036</v>
      </c>
      <c r="K478" s="40">
        <v>7.375</v>
      </c>
      <c r="L478" s="40">
        <v>1831.49</v>
      </c>
    </row>
    <row r="479" spans="1:12" x14ac:dyDescent="0.25">
      <c r="A479" s="31" t="s">
        <v>432</v>
      </c>
      <c r="B479" s="40">
        <v>86.278000000000006</v>
      </c>
      <c r="C479" s="40">
        <v>825.62300000000005</v>
      </c>
      <c r="D479" s="40">
        <v>825.62300000000005</v>
      </c>
      <c r="E479" s="40">
        <v>101.88200000000001</v>
      </c>
      <c r="F479" s="40">
        <v>0.24</v>
      </c>
      <c r="G479" s="40">
        <v>1.0580000000000001</v>
      </c>
      <c r="H479" s="40">
        <v>21.155999999999999</v>
      </c>
      <c r="I479" s="40">
        <v>24.24</v>
      </c>
      <c r="J479" s="40">
        <v>2.931</v>
      </c>
      <c r="K479" s="40">
        <v>7.12</v>
      </c>
      <c r="L479" s="40">
        <v>1886.1</v>
      </c>
    </row>
    <row r="480" spans="1:12" x14ac:dyDescent="0.25">
      <c r="A480" s="31" t="s">
        <v>433</v>
      </c>
      <c r="B480" s="40">
        <v>89.253</v>
      </c>
      <c r="C480" s="40">
        <v>854.09299999999996</v>
      </c>
      <c r="D480" s="40">
        <v>854.09299999999996</v>
      </c>
      <c r="E480" s="40">
        <v>98.486000000000004</v>
      </c>
      <c r="F480" s="40">
        <v>0.23200000000000001</v>
      </c>
      <c r="G480" s="40">
        <v>1.022</v>
      </c>
      <c r="H480" s="40">
        <v>20.451000000000001</v>
      </c>
      <c r="I480" s="40">
        <v>23.431999999999999</v>
      </c>
      <c r="J480" s="40">
        <v>2.8340000000000001</v>
      </c>
      <c r="K480" s="40">
        <v>6.883</v>
      </c>
      <c r="L480" s="40">
        <v>1941.0619999999999</v>
      </c>
    </row>
    <row r="481" spans="1:12" x14ac:dyDescent="0.25">
      <c r="A481" s="31" t="s">
        <v>434</v>
      </c>
      <c r="B481" s="40">
        <v>95.203000000000003</v>
      </c>
      <c r="C481" s="40">
        <v>911.03200000000004</v>
      </c>
      <c r="D481" s="40">
        <v>911.03200000000004</v>
      </c>
      <c r="E481" s="40">
        <v>92.33</v>
      </c>
      <c r="F481" s="40">
        <v>0.217</v>
      </c>
      <c r="G481" s="40">
        <v>0.95799999999999996</v>
      </c>
      <c r="H481" s="40">
        <v>19.172999999999998</v>
      </c>
      <c r="I481" s="40">
        <v>21.968</v>
      </c>
      <c r="J481" s="40">
        <v>2.657</v>
      </c>
      <c r="K481" s="40">
        <v>6.4530000000000003</v>
      </c>
      <c r="L481" s="40">
        <v>2051.913</v>
      </c>
    </row>
    <row r="482" spans="1:12" x14ac:dyDescent="0.25">
      <c r="B482" s="44" t="s">
        <v>297</v>
      </c>
      <c r="C482" s="45"/>
      <c r="D482" s="45"/>
      <c r="E482" s="45"/>
      <c r="F482" s="45"/>
      <c r="G482" s="45"/>
      <c r="H482" s="45"/>
      <c r="I482" s="45"/>
      <c r="J482" s="45"/>
      <c r="K482" s="45"/>
      <c r="L482" s="45"/>
    </row>
    <row r="483" spans="1:12" x14ac:dyDescent="0.25">
      <c r="A483" s="31" t="s">
        <v>135</v>
      </c>
      <c r="B483" s="40">
        <v>2.9750000000000001</v>
      </c>
      <c r="C483" s="40">
        <v>11.862</v>
      </c>
      <c r="D483" s="40">
        <v>11.862</v>
      </c>
      <c r="E483" s="40">
        <v>1846.6079999999999</v>
      </c>
      <c r="F483" s="40">
        <v>6.95</v>
      </c>
      <c r="G483" s="40">
        <v>30.67</v>
      </c>
      <c r="H483" s="40">
        <v>613.52499999999998</v>
      </c>
      <c r="I483" s="40">
        <v>702.97400000000005</v>
      </c>
      <c r="J483" s="40">
        <v>85.01</v>
      </c>
      <c r="K483" s="40">
        <v>206.49100000000001</v>
      </c>
      <c r="L483" s="40">
        <v>3227.4259999999999</v>
      </c>
    </row>
    <row r="484" spans="1:12" x14ac:dyDescent="0.25">
      <c r="A484" s="31" t="s">
        <v>143</v>
      </c>
      <c r="B484" s="40">
        <v>5.95</v>
      </c>
      <c r="C484" s="40">
        <v>23.725000000000001</v>
      </c>
      <c r="D484" s="40">
        <v>23.725000000000001</v>
      </c>
      <c r="E484" s="40">
        <v>923.30399999999997</v>
      </c>
      <c r="F484" s="40">
        <v>3.4750000000000001</v>
      </c>
      <c r="G484" s="40">
        <v>15.335000000000001</v>
      </c>
      <c r="H484" s="40">
        <v>306.76299999999998</v>
      </c>
      <c r="I484" s="40">
        <v>351.48700000000002</v>
      </c>
      <c r="J484" s="40">
        <v>42.505000000000003</v>
      </c>
      <c r="K484" s="40">
        <v>103.245</v>
      </c>
      <c r="L484" s="40">
        <v>1653.7639999999999</v>
      </c>
    </row>
    <row r="485" spans="1:12" x14ac:dyDescent="0.25">
      <c r="A485" s="31" t="s">
        <v>136</v>
      </c>
      <c r="B485" s="40">
        <v>8.9250000000000007</v>
      </c>
      <c r="C485" s="40">
        <v>35.587000000000003</v>
      </c>
      <c r="D485" s="40">
        <v>35.587000000000003</v>
      </c>
      <c r="E485" s="40">
        <v>615.53599999999994</v>
      </c>
      <c r="F485" s="40">
        <v>2.3170000000000002</v>
      </c>
      <c r="G485" s="40">
        <v>10.223000000000001</v>
      </c>
      <c r="H485" s="40">
        <v>204.50800000000001</v>
      </c>
      <c r="I485" s="40">
        <v>234.32499999999999</v>
      </c>
      <c r="J485" s="40">
        <v>28.337</v>
      </c>
      <c r="K485" s="40">
        <v>68.83</v>
      </c>
      <c r="L485" s="40">
        <v>1147.008</v>
      </c>
    </row>
    <row r="486" spans="1:12" x14ac:dyDescent="0.25">
      <c r="A486" s="31" t="s">
        <v>137</v>
      </c>
      <c r="B486" s="40">
        <v>11.9</v>
      </c>
      <c r="C486" s="40">
        <v>47.45</v>
      </c>
      <c r="D486" s="40">
        <v>47.45</v>
      </c>
      <c r="E486" s="40">
        <v>461.65199999999999</v>
      </c>
      <c r="F486" s="40">
        <v>1.738</v>
      </c>
      <c r="G486" s="40">
        <v>7.6669999999999998</v>
      </c>
      <c r="H486" s="40">
        <v>153.381</v>
      </c>
      <c r="I486" s="40">
        <v>175.744</v>
      </c>
      <c r="J486" s="40">
        <v>21.253</v>
      </c>
      <c r="K486" s="40">
        <v>51.622999999999998</v>
      </c>
      <c r="L486" s="40">
        <v>906.98199999999997</v>
      </c>
    </row>
    <row r="487" spans="1:12" x14ac:dyDescent="0.25">
      <c r="A487" s="31" t="s">
        <v>138</v>
      </c>
      <c r="B487" s="40">
        <v>14.875</v>
      </c>
      <c r="C487" s="40">
        <v>59.311999999999998</v>
      </c>
      <c r="D487" s="40">
        <v>59.311999999999998</v>
      </c>
      <c r="E487" s="40">
        <v>369.322</v>
      </c>
      <c r="F487" s="40">
        <v>1.39</v>
      </c>
      <c r="G487" s="40">
        <v>6.1340000000000003</v>
      </c>
      <c r="H487" s="40">
        <v>122.705</v>
      </c>
      <c r="I487" s="40">
        <v>140.595</v>
      </c>
      <c r="J487" s="40">
        <v>17.001999999999999</v>
      </c>
      <c r="K487" s="40">
        <v>41.298000000000002</v>
      </c>
      <c r="L487" s="40">
        <v>773.64499999999998</v>
      </c>
    </row>
    <row r="488" spans="1:12" x14ac:dyDescent="0.25">
      <c r="A488" s="31" t="s">
        <v>139</v>
      </c>
      <c r="B488" s="40">
        <v>17.850999999999999</v>
      </c>
      <c r="C488" s="40">
        <v>71.174000000000007</v>
      </c>
      <c r="D488" s="40">
        <v>71.174000000000007</v>
      </c>
      <c r="E488" s="40">
        <v>307.76799999999997</v>
      </c>
      <c r="F488" s="40">
        <v>1.1579999999999999</v>
      </c>
      <c r="G488" s="40">
        <v>5.1120000000000001</v>
      </c>
      <c r="H488" s="40">
        <v>102.254</v>
      </c>
      <c r="I488" s="40">
        <v>117.16200000000001</v>
      </c>
      <c r="J488" s="40">
        <v>14.167999999999999</v>
      </c>
      <c r="K488" s="40">
        <v>34.414999999999999</v>
      </c>
      <c r="L488" s="40">
        <v>693.65300000000002</v>
      </c>
    </row>
    <row r="489" spans="1:12" x14ac:dyDescent="0.25">
      <c r="A489" s="31" t="s">
        <v>140</v>
      </c>
      <c r="B489" s="40">
        <v>20.826000000000001</v>
      </c>
      <c r="C489" s="40">
        <v>83.037000000000006</v>
      </c>
      <c r="D489" s="40">
        <v>83.037000000000006</v>
      </c>
      <c r="E489" s="40">
        <v>263.80099999999999</v>
      </c>
      <c r="F489" s="40">
        <v>0.99299999999999999</v>
      </c>
      <c r="G489" s="40">
        <v>4.3810000000000002</v>
      </c>
      <c r="H489" s="40">
        <v>87.646000000000001</v>
      </c>
      <c r="I489" s="40">
        <v>100.425</v>
      </c>
      <c r="J489" s="40">
        <v>12.144</v>
      </c>
      <c r="K489" s="40">
        <v>29.498999999999999</v>
      </c>
      <c r="L489" s="40">
        <v>644.14599999999996</v>
      </c>
    </row>
    <row r="490" spans="1:12" x14ac:dyDescent="0.25">
      <c r="A490" s="31" t="s">
        <v>141</v>
      </c>
      <c r="B490" s="40">
        <v>23.800999999999998</v>
      </c>
      <c r="C490" s="40">
        <v>94.899000000000001</v>
      </c>
      <c r="D490" s="40">
        <v>94.899000000000001</v>
      </c>
      <c r="E490" s="40">
        <v>230.82599999999999</v>
      </c>
      <c r="F490" s="40">
        <v>0.86899999999999999</v>
      </c>
      <c r="G490" s="40">
        <v>3.8340000000000001</v>
      </c>
      <c r="H490" s="40">
        <v>76.691000000000003</v>
      </c>
      <c r="I490" s="40">
        <v>87.872</v>
      </c>
      <c r="J490" s="40">
        <v>10.625999999999999</v>
      </c>
      <c r="K490" s="40">
        <v>25.811</v>
      </c>
      <c r="L490" s="40">
        <v>613.69100000000003</v>
      </c>
    </row>
    <row r="491" spans="1:12" x14ac:dyDescent="0.25">
      <c r="A491" s="31" t="s">
        <v>142</v>
      </c>
      <c r="B491" s="40">
        <v>26.776</v>
      </c>
      <c r="C491" s="40">
        <v>106.762</v>
      </c>
      <c r="D491" s="40">
        <v>106.762</v>
      </c>
      <c r="E491" s="40">
        <v>205.179</v>
      </c>
      <c r="F491" s="40">
        <v>0.77200000000000002</v>
      </c>
      <c r="G491" s="40">
        <v>3.4079999999999999</v>
      </c>
      <c r="H491" s="40">
        <v>68.168999999999997</v>
      </c>
      <c r="I491" s="40">
        <v>78.108000000000004</v>
      </c>
      <c r="J491" s="40">
        <v>9.4459999999999997</v>
      </c>
      <c r="K491" s="40">
        <v>22.943000000000001</v>
      </c>
      <c r="L491" s="40">
        <v>595.93600000000004</v>
      </c>
    </row>
    <row r="492" spans="1:12" x14ac:dyDescent="0.25">
      <c r="A492" s="31" t="s">
        <v>125</v>
      </c>
      <c r="B492" s="40">
        <v>29.751000000000001</v>
      </c>
      <c r="C492" s="40">
        <v>118.624</v>
      </c>
      <c r="D492" s="40">
        <v>118.624</v>
      </c>
      <c r="E492" s="40">
        <v>184.661</v>
      </c>
      <c r="F492" s="40">
        <v>0.69499999999999995</v>
      </c>
      <c r="G492" s="40">
        <v>3.0670000000000002</v>
      </c>
      <c r="H492" s="40">
        <v>61.353000000000002</v>
      </c>
      <c r="I492" s="40">
        <v>70.296999999999997</v>
      </c>
      <c r="J492" s="40">
        <v>8.5009999999999994</v>
      </c>
      <c r="K492" s="40">
        <v>20.649000000000001</v>
      </c>
      <c r="L492" s="40">
        <v>587.072</v>
      </c>
    </row>
    <row r="493" spans="1:12" x14ac:dyDescent="0.25">
      <c r="A493" s="31" t="s">
        <v>126</v>
      </c>
      <c r="B493" s="40">
        <v>32.725999999999999</v>
      </c>
      <c r="C493" s="40">
        <v>130.48599999999999</v>
      </c>
      <c r="D493" s="40">
        <v>130.48599999999999</v>
      </c>
      <c r="E493" s="40">
        <v>167.87299999999999</v>
      </c>
      <c r="F493" s="40">
        <v>0.63200000000000001</v>
      </c>
      <c r="G493" s="40">
        <v>2.7879999999999998</v>
      </c>
      <c r="H493" s="40">
        <v>55.774999999999999</v>
      </c>
      <c r="I493" s="40">
        <v>63.906999999999996</v>
      </c>
      <c r="J493" s="40">
        <v>7.7279999999999998</v>
      </c>
      <c r="K493" s="40">
        <v>18.771999999999998</v>
      </c>
      <c r="L493" s="40">
        <v>584.673</v>
      </c>
    </row>
    <row r="494" spans="1:12" x14ac:dyDescent="0.25">
      <c r="A494" s="31" t="s">
        <v>127</v>
      </c>
      <c r="B494" s="40">
        <v>35.701000000000001</v>
      </c>
      <c r="C494" s="40">
        <v>142.34899999999999</v>
      </c>
      <c r="D494" s="40">
        <v>142.34899999999999</v>
      </c>
      <c r="E494" s="40">
        <v>153.88399999999999</v>
      </c>
      <c r="F494" s="40">
        <v>0.57899999999999996</v>
      </c>
      <c r="G494" s="40">
        <v>2.556</v>
      </c>
      <c r="H494" s="40">
        <v>51.127000000000002</v>
      </c>
      <c r="I494" s="40">
        <v>58.581000000000003</v>
      </c>
      <c r="J494" s="40">
        <v>7.0839999999999996</v>
      </c>
      <c r="K494" s="40">
        <v>17.207999999999998</v>
      </c>
      <c r="L494" s="40">
        <v>587.12599999999998</v>
      </c>
    </row>
    <row r="495" spans="1:12" x14ac:dyDescent="0.25">
      <c r="A495" s="31" t="s">
        <v>128</v>
      </c>
      <c r="B495" s="40">
        <v>38.676000000000002</v>
      </c>
      <c r="C495" s="40">
        <v>154.21100000000001</v>
      </c>
      <c r="D495" s="40">
        <v>154.21100000000001</v>
      </c>
      <c r="E495" s="40">
        <v>142.047</v>
      </c>
      <c r="F495" s="40">
        <v>0.53500000000000003</v>
      </c>
      <c r="G495" s="40">
        <v>2.359</v>
      </c>
      <c r="H495" s="40">
        <v>47.194000000000003</v>
      </c>
      <c r="I495" s="40">
        <v>54.075000000000003</v>
      </c>
      <c r="J495" s="40">
        <v>6.5389999999999997</v>
      </c>
      <c r="K495" s="40">
        <v>15.884</v>
      </c>
      <c r="L495" s="40">
        <v>593.30799999999999</v>
      </c>
    </row>
    <row r="496" spans="1:12" x14ac:dyDescent="0.25">
      <c r="A496" s="31" t="s">
        <v>129</v>
      </c>
      <c r="B496" s="40">
        <v>41.651000000000003</v>
      </c>
      <c r="C496" s="40">
        <v>166.07400000000001</v>
      </c>
      <c r="D496" s="40">
        <v>166.07400000000001</v>
      </c>
      <c r="E496" s="40">
        <v>131.90100000000001</v>
      </c>
      <c r="F496" s="40">
        <v>0.496</v>
      </c>
      <c r="G496" s="40">
        <v>2.1909999999999998</v>
      </c>
      <c r="H496" s="40">
        <v>43.823</v>
      </c>
      <c r="I496" s="40">
        <v>50.212000000000003</v>
      </c>
      <c r="J496" s="40">
        <v>6.0720000000000001</v>
      </c>
      <c r="K496" s="40">
        <v>14.749000000000001</v>
      </c>
      <c r="L496" s="40">
        <v>602.42200000000003</v>
      </c>
    </row>
    <row r="497" spans="1:12" x14ac:dyDescent="0.25">
      <c r="A497" s="31" t="s">
        <v>130</v>
      </c>
      <c r="B497" s="40">
        <v>44.625999999999998</v>
      </c>
      <c r="C497" s="40">
        <v>177.93600000000001</v>
      </c>
      <c r="D497" s="40">
        <v>177.93600000000001</v>
      </c>
      <c r="E497" s="40">
        <v>123.107</v>
      </c>
      <c r="F497" s="40">
        <v>0.46300000000000002</v>
      </c>
      <c r="G497" s="40">
        <v>2.0449999999999999</v>
      </c>
      <c r="H497" s="40">
        <v>40.902000000000001</v>
      </c>
      <c r="I497" s="40">
        <v>46.865000000000002</v>
      </c>
      <c r="J497" s="40">
        <v>5.6669999999999998</v>
      </c>
      <c r="K497" s="40">
        <v>13.766</v>
      </c>
      <c r="L497" s="40">
        <v>613.88</v>
      </c>
    </row>
    <row r="498" spans="1:12" x14ac:dyDescent="0.25">
      <c r="A498" s="31" t="s">
        <v>131</v>
      </c>
      <c r="B498" s="40">
        <v>47.600999999999999</v>
      </c>
      <c r="C498" s="40">
        <v>189.798</v>
      </c>
      <c r="D498" s="40">
        <v>189.798</v>
      </c>
      <c r="E498" s="40">
        <v>115.413</v>
      </c>
      <c r="F498" s="40">
        <v>0.434</v>
      </c>
      <c r="G498" s="40">
        <v>1.917</v>
      </c>
      <c r="H498" s="40">
        <v>38.344999999999999</v>
      </c>
      <c r="I498" s="40">
        <v>43.936</v>
      </c>
      <c r="J498" s="40">
        <v>5.3129999999999997</v>
      </c>
      <c r="K498" s="40">
        <v>12.906000000000001</v>
      </c>
      <c r="L498" s="40">
        <v>627.24199999999996</v>
      </c>
    </row>
    <row r="499" spans="1:12" x14ac:dyDescent="0.25">
      <c r="A499" s="31" t="s">
        <v>132</v>
      </c>
      <c r="B499" s="40">
        <v>50.576999999999998</v>
      </c>
      <c r="C499" s="40">
        <v>201.661</v>
      </c>
      <c r="D499" s="40">
        <v>201.661</v>
      </c>
      <c r="E499" s="40">
        <v>108.624</v>
      </c>
      <c r="F499" s="40">
        <v>0.40899999999999997</v>
      </c>
      <c r="G499" s="40">
        <v>1.804</v>
      </c>
      <c r="H499" s="40">
        <v>36.090000000000003</v>
      </c>
      <c r="I499" s="40">
        <v>41.350999999999999</v>
      </c>
      <c r="J499" s="40">
        <v>5.0010000000000003</v>
      </c>
      <c r="K499" s="40">
        <v>12.147</v>
      </c>
      <c r="L499" s="40">
        <v>642.17700000000002</v>
      </c>
    </row>
    <row r="500" spans="1:12" x14ac:dyDescent="0.25">
      <c r="A500" s="31" t="s">
        <v>133</v>
      </c>
      <c r="B500" s="40">
        <v>53.552</v>
      </c>
      <c r="C500" s="40">
        <v>213.523</v>
      </c>
      <c r="D500" s="40">
        <v>213.523</v>
      </c>
      <c r="E500" s="40">
        <v>102.589</v>
      </c>
      <c r="F500" s="40">
        <v>0.38600000000000001</v>
      </c>
      <c r="G500" s="40">
        <v>1.704</v>
      </c>
      <c r="H500" s="40">
        <v>34.085000000000001</v>
      </c>
      <c r="I500" s="40">
        <v>39.054000000000002</v>
      </c>
      <c r="J500" s="40">
        <v>4.7229999999999999</v>
      </c>
      <c r="K500" s="40">
        <v>11.472</v>
      </c>
      <c r="L500" s="40">
        <v>658.41600000000005</v>
      </c>
    </row>
    <row r="501" spans="1:12" x14ac:dyDescent="0.25">
      <c r="A501" s="31" t="s">
        <v>134</v>
      </c>
      <c r="B501" s="40">
        <v>56.527000000000001</v>
      </c>
      <c r="C501" s="40">
        <v>225.386</v>
      </c>
      <c r="D501" s="40">
        <v>225.386</v>
      </c>
      <c r="E501" s="40">
        <v>97.19</v>
      </c>
      <c r="F501" s="40">
        <v>0.36599999999999999</v>
      </c>
      <c r="G501" s="40">
        <v>1.6140000000000001</v>
      </c>
      <c r="H501" s="40">
        <v>32.290999999999997</v>
      </c>
      <c r="I501" s="40">
        <v>36.999000000000002</v>
      </c>
      <c r="J501" s="40">
        <v>4.4740000000000002</v>
      </c>
      <c r="K501" s="40">
        <v>10.868</v>
      </c>
      <c r="L501" s="40">
        <v>675.75900000000001</v>
      </c>
    </row>
    <row r="502" spans="1:12" x14ac:dyDescent="0.25">
      <c r="A502" s="31" t="s">
        <v>384</v>
      </c>
      <c r="B502" s="40">
        <v>59.502000000000002</v>
      </c>
      <c r="C502" s="40">
        <v>237.24799999999999</v>
      </c>
      <c r="D502" s="40">
        <v>237.24799999999999</v>
      </c>
      <c r="E502" s="40">
        <v>92.33</v>
      </c>
      <c r="F502" s="40">
        <v>0.34799999999999998</v>
      </c>
      <c r="G502" s="40">
        <v>1.5329999999999999</v>
      </c>
      <c r="H502" s="40">
        <v>30.675999999999998</v>
      </c>
      <c r="I502" s="40">
        <v>35.149000000000001</v>
      </c>
      <c r="J502" s="40">
        <v>4.2510000000000003</v>
      </c>
      <c r="K502" s="40">
        <v>10.324999999999999</v>
      </c>
      <c r="L502" s="40">
        <v>694.03399999999999</v>
      </c>
    </row>
    <row r="503" spans="1:12" x14ac:dyDescent="0.25">
      <c r="A503" s="31" t="s">
        <v>385</v>
      </c>
      <c r="B503" s="40">
        <v>62.476999999999997</v>
      </c>
      <c r="C503" s="40">
        <v>249.11</v>
      </c>
      <c r="D503" s="40">
        <v>249.11</v>
      </c>
      <c r="E503" s="40">
        <v>87.933999999999997</v>
      </c>
      <c r="F503" s="40">
        <v>0.33100000000000002</v>
      </c>
      <c r="G503" s="40">
        <v>1.46</v>
      </c>
      <c r="H503" s="40">
        <v>29.215</v>
      </c>
      <c r="I503" s="40">
        <v>33.475000000000001</v>
      </c>
      <c r="J503" s="40">
        <v>4.048</v>
      </c>
      <c r="K503" s="40">
        <v>9.8330000000000002</v>
      </c>
      <c r="L503" s="40">
        <v>713.11199999999997</v>
      </c>
    </row>
    <row r="504" spans="1:12" x14ac:dyDescent="0.25">
      <c r="A504" s="31" t="s">
        <v>386</v>
      </c>
      <c r="B504" s="40">
        <v>65.451999999999998</v>
      </c>
      <c r="C504" s="40">
        <v>260.97300000000001</v>
      </c>
      <c r="D504" s="40">
        <v>260.97300000000001</v>
      </c>
      <c r="E504" s="40">
        <v>83.936999999999998</v>
      </c>
      <c r="F504" s="40">
        <v>0.316</v>
      </c>
      <c r="G504" s="40">
        <v>1.3939999999999999</v>
      </c>
      <c r="H504" s="40">
        <v>27.888000000000002</v>
      </c>
      <c r="I504" s="40">
        <v>31.952999999999999</v>
      </c>
      <c r="J504" s="40">
        <v>3.8639999999999999</v>
      </c>
      <c r="K504" s="40">
        <v>9.3859999999999992</v>
      </c>
      <c r="L504" s="40">
        <v>732.88599999999997</v>
      </c>
    </row>
    <row r="505" spans="1:12" x14ac:dyDescent="0.25">
      <c r="A505" s="31" t="s">
        <v>387</v>
      </c>
      <c r="B505" s="40">
        <v>68.427000000000007</v>
      </c>
      <c r="C505" s="40">
        <v>272.83499999999998</v>
      </c>
      <c r="D505" s="40">
        <v>272.83499999999998</v>
      </c>
      <c r="E505" s="40">
        <v>80.287000000000006</v>
      </c>
      <c r="F505" s="40">
        <v>0.30199999999999999</v>
      </c>
      <c r="G505" s="40">
        <v>1.333</v>
      </c>
      <c r="H505" s="40">
        <v>26.675000000000001</v>
      </c>
      <c r="I505" s="40">
        <v>30.564</v>
      </c>
      <c r="J505" s="40">
        <v>3.6960000000000002</v>
      </c>
      <c r="K505" s="40">
        <v>8.9779999999999998</v>
      </c>
      <c r="L505" s="40">
        <v>753.25800000000004</v>
      </c>
    </row>
    <row r="506" spans="1:12" x14ac:dyDescent="0.25">
      <c r="A506" s="31" t="s">
        <v>388</v>
      </c>
      <c r="B506" s="40">
        <v>71.402000000000001</v>
      </c>
      <c r="C506" s="40">
        <v>284.69799999999998</v>
      </c>
      <c r="D506" s="40">
        <v>284.69799999999998</v>
      </c>
      <c r="E506" s="40">
        <v>76.941999999999993</v>
      </c>
      <c r="F506" s="40">
        <v>0.28999999999999998</v>
      </c>
      <c r="G506" s="40">
        <v>1.278</v>
      </c>
      <c r="H506" s="40">
        <v>25.564</v>
      </c>
      <c r="I506" s="40">
        <v>29.291</v>
      </c>
      <c r="J506" s="40">
        <v>3.5419999999999998</v>
      </c>
      <c r="K506" s="40">
        <v>8.6039999999999992</v>
      </c>
      <c r="L506" s="40">
        <v>774.16300000000001</v>
      </c>
    </row>
    <row r="507" spans="1:12" x14ac:dyDescent="0.25">
      <c r="A507" s="31" t="s">
        <v>389</v>
      </c>
      <c r="B507" s="40">
        <v>74.376999999999995</v>
      </c>
      <c r="C507" s="40">
        <v>296.56</v>
      </c>
      <c r="D507" s="40">
        <v>296.56</v>
      </c>
      <c r="E507" s="40">
        <v>73.864000000000004</v>
      </c>
      <c r="F507" s="40">
        <v>0.27800000000000002</v>
      </c>
      <c r="G507" s="40">
        <v>1.2270000000000001</v>
      </c>
      <c r="H507" s="40">
        <v>24.541</v>
      </c>
      <c r="I507" s="40">
        <v>28.119</v>
      </c>
      <c r="J507" s="40">
        <v>3.4</v>
      </c>
      <c r="K507" s="40">
        <v>8.26</v>
      </c>
      <c r="L507" s="40">
        <v>795.52599999999995</v>
      </c>
    </row>
    <row r="508" spans="1:12" x14ac:dyDescent="0.25">
      <c r="A508" s="31" t="s">
        <v>405</v>
      </c>
      <c r="B508" s="40">
        <v>77.352000000000004</v>
      </c>
      <c r="C508" s="40">
        <v>308.42200000000003</v>
      </c>
      <c r="D508" s="40">
        <v>308.42200000000003</v>
      </c>
      <c r="E508" s="40">
        <v>71.022999999999996</v>
      </c>
      <c r="F508" s="40">
        <v>0.26700000000000002</v>
      </c>
      <c r="G508" s="40">
        <v>1.18</v>
      </c>
      <c r="H508" s="40">
        <v>23.597000000000001</v>
      </c>
      <c r="I508" s="40">
        <v>27.036999999999999</v>
      </c>
      <c r="J508" s="40">
        <v>3.27</v>
      </c>
      <c r="K508" s="40">
        <v>7.9420000000000002</v>
      </c>
      <c r="L508" s="40">
        <v>817.3</v>
      </c>
    </row>
    <row r="509" spans="1:12" x14ac:dyDescent="0.25">
      <c r="A509" s="31" t="s">
        <v>406</v>
      </c>
      <c r="B509" s="40">
        <v>80.326999999999998</v>
      </c>
      <c r="C509" s="40">
        <v>320.28500000000003</v>
      </c>
      <c r="D509" s="40">
        <v>320.28500000000003</v>
      </c>
      <c r="E509" s="40">
        <v>68.393000000000001</v>
      </c>
      <c r="F509" s="40">
        <v>0.25700000000000001</v>
      </c>
      <c r="G509" s="40">
        <v>1.1359999999999999</v>
      </c>
      <c r="H509" s="40">
        <v>22.722999999999999</v>
      </c>
      <c r="I509" s="40">
        <v>26.036000000000001</v>
      </c>
      <c r="J509" s="40">
        <v>3.149</v>
      </c>
      <c r="K509" s="40">
        <v>7.6479999999999997</v>
      </c>
      <c r="L509" s="40">
        <v>839.44200000000001</v>
      </c>
    </row>
    <row r="510" spans="1:12" x14ac:dyDescent="0.25">
      <c r="A510" s="31" t="s">
        <v>435</v>
      </c>
      <c r="B510" s="40">
        <v>83.302999999999997</v>
      </c>
      <c r="C510" s="40">
        <v>332.14699999999999</v>
      </c>
      <c r="D510" s="40">
        <v>332.14699999999999</v>
      </c>
      <c r="E510" s="40">
        <v>65.95</v>
      </c>
      <c r="F510" s="40">
        <v>0.248</v>
      </c>
      <c r="G510" s="40">
        <v>1.095</v>
      </c>
      <c r="H510" s="40">
        <v>21.911999999999999</v>
      </c>
      <c r="I510" s="40">
        <v>25.106000000000002</v>
      </c>
      <c r="J510" s="40">
        <v>3.036</v>
      </c>
      <c r="K510" s="40">
        <v>7.375</v>
      </c>
      <c r="L510" s="40">
        <v>861.90800000000002</v>
      </c>
    </row>
    <row r="511" spans="1:12" x14ac:dyDescent="0.25">
      <c r="A511" s="31" t="s">
        <v>436</v>
      </c>
      <c r="B511" s="40">
        <v>86.278000000000006</v>
      </c>
      <c r="C511" s="40">
        <v>344.01</v>
      </c>
      <c r="D511" s="40">
        <v>344.01</v>
      </c>
      <c r="E511" s="40">
        <v>63.676000000000002</v>
      </c>
      <c r="F511" s="40">
        <v>0.24</v>
      </c>
      <c r="G511" s="40">
        <v>1.0580000000000001</v>
      </c>
      <c r="H511" s="40">
        <v>21.155999999999999</v>
      </c>
      <c r="I511" s="40">
        <v>24.24</v>
      </c>
      <c r="J511" s="40">
        <v>2.931</v>
      </c>
      <c r="K511" s="40">
        <v>7.12</v>
      </c>
      <c r="L511" s="40">
        <v>884.66800000000001</v>
      </c>
    </row>
    <row r="512" spans="1:12" x14ac:dyDescent="0.25">
      <c r="A512" s="31" t="s">
        <v>437</v>
      </c>
      <c r="B512" s="40">
        <v>89.253</v>
      </c>
      <c r="C512" s="40">
        <v>355.87200000000001</v>
      </c>
      <c r="D512" s="40">
        <v>355.87200000000001</v>
      </c>
      <c r="E512" s="40">
        <v>61.554000000000002</v>
      </c>
      <c r="F512" s="40">
        <v>0.23200000000000001</v>
      </c>
      <c r="G512" s="40">
        <v>1.022</v>
      </c>
      <c r="H512" s="40">
        <v>20.451000000000001</v>
      </c>
      <c r="I512" s="40">
        <v>23.431999999999999</v>
      </c>
      <c r="J512" s="40">
        <v>2.8340000000000001</v>
      </c>
      <c r="K512" s="40">
        <v>6.883</v>
      </c>
      <c r="L512" s="40">
        <v>907.68799999999999</v>
      </c>
    </row>
    <row r="513" spans="1:12" x14ac:dyDescent="0.25">
      <c r="A513" s="31" t="s">
        <v>438</v>
      </c>
      <c r="B513" s="40">
        <v>95.203000000000003</v>
      </c>
      <c r="C513" s="40">
        <v>379.59699999999998</v>
      </c>
      <c r="D513" s="40">
        <v>379.59699999999998</v>
      </c>
      <c r="E513" s="40">
        <v>57.706000000000003</v>
      </c>
      <c r="F513" s="40">
        <v>0.217</v>
      </c>
      <c r="G513" s="40">
        <v>0.95799999999999996</v>
      </c>
      <c r="H513" s="40">
        <v>19.172999999999998</v>
      </c>
      <c r="I513" s="40">
        <v>21.968</v>
      </c>
      <c r="J513" s="40">
        <v>2.657</v>
      </c>
      <c r="K513" s="40">
        <v>6.4530000000000003</v>
      </c>
      <c r="L513" s="40">
        <v>954.41899999999998</v>
      </c>
    </row>
    <row r="514" spans="1:12" x14ac:dyDescent="0.25">
      <c r="B514" s="44" t="s">
        <v>298</v>
      </c>
      <c r="C514" s="45"/>
      <c r="D514" s="45"/>
      <c r="E514" s="45"/>
      <c r="F514" s="45"/>
      <c r="G514" s="45"/>
      <c r="H514" s="45"/>
      <c r="I514" s="45"/>
      <c r="J514" s="45"/>
      <c r="K514" s="45"/>
      <c r="L514" s="45"/>
    </row>
    <row r="515" spans="1:12" x14ac:dyDescent="0.25">
      <c r="A515" s="31" t="s">
        <v>154</v>
      </c>
      <c r="B515" s="40">
        <v>2.9750000000000001</v>
      </c>
      <c r="C515" s="40">
        <v>7.9</v>
      </c>
      <c r="D515" s="40">
        <v>7.9</v>
      </c>
      <c r="E515" s="40">
        <v>1229.8409999999999</v>
      </c>
      <c r="F515" s="40">
        <v>6.95</v>
      </c>
      <c r="G515" s="40">
        <v>30.67</v>
      </c>
      <c r="H515" s="40">
        <v>613.52499999999998</v>
      </c>
      <c r="I515" s="40">
        <v>702.97400000000005</v>
      </c>
      <c r="J515" s="40">
        <v>85.01</v>
      </c>
      <c r="K515" s="40">
        <v>206.49100000000001</v>
      </c>
      <c r="L515" s="40">
        <v>2602.7350000000001</v>
      </c>
    </row>
    <row r="516" spans="1:12" x14ac:dyDescent="0.25">
      <c r="A516" s="31" t="s">
        <v>155</v>
      </c>
      <c r="B516" s="40">
        <v>5.95</v>
      </c>
      <c r="C516" s="40">
        <v>15.801</v>
      </c>
      <c r="D516" s="40">
        <v>15.801</v>
      </c>
      <c r="E516" s="40">
        <v>614.91999999999996</v>
      </c>
      <c r="F516" s="40">
        <v>3.4750000000000001</v>
      </c>
      <c r="G516" s="40">
        <v>15.335000000000001</v>
      </c>
      <c r="H516" s="40">
        <v>306.76299999999998</v>
      </c>
      <c r="I516" s="40">
        <v>351.48700000000002</v>
      </c>
      <c r="J516" s="40">
        <v>42.505000000000003</v>
      </c>
      <c r="K516" s="40">
        <v>103.245</v>
      </c>
      <c r="L516" s="40">
        <v>1329.5319999999999</v>
      </c>
    </row>
    <row r="517" spans="1:12" x14ac:dyDescent="0.25">
      <c r="A517" s="31" t="s">
        <v>156</v>
      </c>
      <c r="B517" s="40">
        <v>8.9250000000000007</v>
      </c>
      <c r="C517" s="40">
        <v>23.701000000000001</v>
      </c>
      <c r="D517" s="40">
        <v>23.701000000000001</v>
      </c>
      <c r="E517" s="40">
        <v>409.947</v>
      </c>
      <c r="F517" s="40">
        <v>2.3170000000000002</v>
      </c>
      <c r="G517" s="40">
        <v>10.223000000000001</v>
      </c>
      <c r="H517" s="40">
        <v>204.50800000000001</v>
      </c>
      <c r="I517" s="40">
        <v>234.32499999999999</v>
      </c>
      <c r="J517" s="40">
        <v>28.337</v>
      </c>
      <c r="K517" s="40">
        <v>68.83</v>
      </c>
      <c r="L517" s="40">
        <v>917.64700000000005</v>
      </c>
    </row>
    <row r="518" spans="1:12" x14ac:dyDescent="0.25">
      <c r="A518" s="31" t="s">
        <v>157</v>
      </c>
      <c r="B518" s="40">
        <v>11.9</v>
      </c>
      <c r="C518" s="40">
        <v>31.600999999999999</v>
      </c>
      <c r="D518" s="40">
        <v>31.600999999999999</v>
      </c>
      <c r="E518" s="40">
        <v>307.45999999999998</v>
      </c>
      <c r="F518" s="40">
        <v>1.738</v>
      </c>
      <c r="G518" s="40">
        <v>7.6669999999999998</v>
      </c>
      <c r="H518" s="40">
        <v>153.381</v>
      </c>
      <c r="I518" s="40">
        <v>175.744</v>
      </c>
      <c r="J518" s="40">
        <v>21.253</v>
      </c>
      <c r="K518" s="40">
        <v>51.622999999999998</v>
      </c>
      <c r="L518" s="40">
        <v>721.09199999999998</v>
      </c>
    </row>
    <row r="519" spans="1:12" x14ac:dyDescent="0.25">
      <c r="A519" s="31" t="s">
        <v>158</v>
      </c>
      <c r="B519" s="40">
        <v>14.875</v>
      </c>
      <c r="C519" s="40">
        <v>39.502000000000002</v>
      </c>
      <c r="D519" s="40">
        <v>39.502000000000002</v>
      </c>
      <c r="E519" s="40">
        <v>245.96799999999999</v>
      </c>
      <c r="F519" s="40">
        <v>1.39</v>
      </c>
      <c r="G519" s="40">
        <v>6.1340000000000003</v>
      </c>
      <c r="H519" s="40">
        <v>122.705</v>
      </c>
      <c r="I519" s="40">
        <v>140.595</v>
      </c>
      <c r="J519" s="40">
        <v>17.001999999999999</v>
      </c>
      <c r="K519" s="40">
        <v>41.298000000000002</v>
      </c>
      <c r="L519" s="40">
        <v>610.67100000000005</v>
      </c>
    </row>
    <row r="520" spans="1:12" x14ac:dyDescent="0.25">
      <c r="A520" s="31" t="s">
        <v>159</v>
      </c>
      <c r="B520" s="40">
        <v>17.850999999999999</v>
      </c>
      <c r="C520" s="40">
        <v>47.402000000000001</v>
      </c>
      <c r="D520" s="40">
        <v>47.402000000000001</v>
      </c>
      <c r="E520" s="40">
        <v>204.97300000000001</v>
      </c>
      <c r="F520" s="40">
        <v>1.1579999999999999</v>
      </c>
      <c r="G520" s="40">
        <v>5.1120000000000001</v>
      </c>
      <c r="H520" s="40">
        <v>102.254</v>
      </c>
      <c r="I520" s="40">
        <v>117.16200000000001</v>
      </c>
      <c r="J520" s="40">
        <v>14.167999999999999</v>
      </c>
      <c r="K520" s="40">
        <v>34.414999999999999</v>
      </c>
      <c r="L520" s="40">
        <v>543.31399999999996</v>
      </c>
    </row>
    <row r="521" spans="1:12" x14ac:dyDescent="0.25">
      <c r="A521" s="31" t="s">
        <v>160</v>
      </c>
      <c r="B521" s="40">
        <v>20.826000000000001</v>
      </c>
      <c r="C521" s="40">
        <v>55.302999999999997</v>
      </c>
      <c r="D521" s="40">
        <v>55.302999999999997</v>
      </c>
      <c r="E521" s="40">
        <v>175.69200000000001</v>
      </c>
      <c r="F521" s="40">
        <v>0.99299999999999999</v>
      </c>
      <c r="G521" s="40">
        <v>4.3810000000000002</v>
      </c>
      <c r="H521" s="40">
        <v>87.646000000000001</v>
      </c>
      <c r="I521" s="40">
        <v>100.425</v>
      </c>
      <c r="J521" s="40">
        <v>12.144</v>
      </c>
      <c r="K521" s="40">
        <v>29.498999999999999</v>
      </c>
      <c r="L521" s="40">
        <v>500.56900000000002</v>
      </c>
    </row>
    <row r="522" spans="1:12" x14ac:dyDescent="0.25">
      <c r="A522" s="31" t="s">
        <v>161</v>
      </c>
      <c r="B522" s="40">
        <v>23.800999999999998</v>
      </c>
      <c r="C522" s="40">
        <v>63.203000000000003</v>
      </c>
      <c r="D522" s="40">
        <v>63.203000000000003</v>
      </c>
      <c r="E522" s="40">
        <v>153.72999999999999</v>
      </c>
      <c r="F522" s="40">
        <v>0.86899999999999999</v>
      </c>
      <c r="G522" s="40">
        <v>3.8340000000000001</v>
      </c>
      <c r="H522" s="40">
        <v>76.691000000000003</v>
      </c>
      <c r="I522" s="40">
        <v>87.872</v>
      </c>
      <c r="J522" s="40">
        <v>10.625999999999999</v>
      </c>
      <c r="K522" s="40">
        <v>25.811</v>
      </c>
      <c r="L522" s="40">
        <v>473.20299999999997</v>
      </c>
    </row>
    <row r="523" spans="1:12" x14ac:dyDescent="0.25">
      <c r="A523" s="31" t="s">
        <v>162</v>
      </c>
      <c r="B523" s="40">
        <v>26.776</v>
      </c>
      <c r="C523" s="40">
        <v>71.102999999999994</v>
      </c>
      <c r="D523" s="40">
        <v>71.102999999999994</v>
      </c>
      <c r="E523" s="40">
        <v>136.649</v>
      </c>
      <c r="F523" s="40">
        <v>0.77200000000000002</v>
      </c>
      <c r="G523" s="40">
        <v>3.4079999999999999</v>
      </c>
      <c r="H523" s="40">
        <v>68.168999999999997</v>
      </c>
      <c r="I523" s="40">
        <v>78.108000000000004</v>
      </c>
      <c r="J523" s="40">
        <v>9.4459999999999997</v>
      </c>
      <c r="K523" s="40">
        <v>22.943000000000001</v>
      </c>
      <c r="L523" s="40">
        <v>456.08800000000002</v>
      </c>
    </row>
    <row r="524" spans="1:12" x14ac:dyDescent="0.25">
      <c r="A524" s="31" t="s">
        <v>144</v>
      </c>
      <c r="B524" s="40">
        <v>29.751000000000001</v>
      </c>
      <c r="C524" s="40">
        <v>79.004000000000005</v>
      </c>
      <c r="D524" s="40">
        <v>79.004000000000005</v>
      </c>
      <c r="E524" s="40">
        <v>122.98399999999999</v>
      </c>
      <c r="F524" s="40">
        <v>0.69499999999999995</v>
      </c>
      <c r="G524" s="40">
        <v>3.0670000000000002</v>
      </c>
      <c r="H524" s="40">
        <v>61.353000000000002</v>
      </c>
      <c r="I524" s="40">
        <v>70.296999999999997</v>
      </c>
      <c r="J524" s="40">
        <v>8.5009999999999994</v>
      </c>
      <c r="K524" s="40">
        <v>20.649000000000001</v>
      </c>
      <c r="L524" s="40">
        <v>446.15499999999997</v>
      </c>
    </row>
    <row r="525" spans="1:12" x14ac:dyDescent="0.25">
      <c r="A525" s="31" t="s">
        <v>145</v>
      </c>
      <c r="B525" s="40">
        <v>32.725999999999999</v>
      </c>
      <c r="C525" s="40">
        <v>86.903999999999996</v>
      </c>
      <c r="D525" s="40">
        <v>86.903999999999996</v>
      </c>
      <c r="E525" s="40">
        <v>111.804</v>
      </c>
      <c r="F525" s="40">
        <v>0.63200000000000001</v>
      </c>
      <c r="G525" s="40">
        <v>2.7879999999999998</v>
      </c>
      <c r="H525" s="40">
        <v>55.774999999999999</v>
      </c>
      <c r="I525" s="40">
        <v>63.906999999999996</v>
      </c>
      <c r="J525" s="40">
        <v>7.7279999999999998</v>
      </c>
      <c r="K525" s="40">
        <v>18.771999999999998</v>
      </c>
      <c r="L525" s="40">
        <v>441.44</v>
      </c>
    </row>
    <row r="526" spans="1:12" x14ac:dyDescent="0.25">
      <c r="A526" s="31" t="s">
        <v>146</v>
      </c>
      <c r="B526" s="40">
        <v>35.701000000000001</v>
      </c>
      <c r="C526" s="40">
        <v>94.804000000000002</v>
      </c>
      <c r="D526" s="40">
        <v>94.804000000000002</v>
      </c>
      <c r="E526" s="40">
        <v>102.48699999999999</v>
      </c>
      <c r="F526" s="40">
        <v>0.57899999999999996</v>
      </c>
      <c r="G526" s="40">
        <v>2.556</v>
      </c>
      <c r="H526" s="40">
        <v>51.127000000000002</v>
      </c>
      <c r="I526" s="40">
        <v>58.581000000000003</v>
      </c>
      <c r="J526" s="40">
        <v>7.0839999999999996</v>
      </c>
      <c r="K526" s="40">
        <v>17.207999999999998</v>
      </c>
      <c r="L526" s="40">
        <v>440.63900000000001</v>
      </c>
    </row>
    <row r="527" spans="1:12" x14ac:dyDescent="0.25">
      <c r="A527" s="31" t="s">
        <v>147</v>
      </c>
      <c r="B527" s="40">
        <v>38.676000000000002</v>
      </c>
      <c r="C527" s="40">
        <v>102.705</v>
      </c>
      <c r="D527" s="40">
        <v>102.705</v>
      </c>
      <c r="E527" s="40">
        <v>94.602999999999994</v>
      </c>
      <c r="F527" s="40">
        <v>0.53500000000000003</v>
      </c>
      <c r="G527" s="40">
        <v>2.359</v>
      </c>
      <c r="H527" s="40">
        <v>47.194000000000003</v>
      </c>
      <c r="I527" s="40">
        <v>54.075000000000003</v>
      </c>
      <c r="J527" s="40">
        <v>6.5389999999999997</v>
      </c>
      <c r="K527" s="40">
        <v>15.884</v>
      </c>
      <c r="L527" s="40">
        <v>442.85199999999998</v>
      </c>
    </row>
    <row r="528" spans="1:12" x14ac:dyDescent="0.25">
      <c r="A528" s="31" t="s">
        <v>148</v>
      </c>
      <c r="B528" s="40">
        <v>41.651000000000003</v>
      </c>
      <c r="C528" s="40">
        <v>110.605</v>
      </c>
      <c r="D528" s="40">
        <v>110.605</v>
      </c>
      <c r="E528" s="40">
        <v>87.846000000000004</v>
      </c>
      <c r="F528" s="40">
        <v>0.496</v>
      </c>
      <c r="G528" s="40">
        <v>2.1909999999999998</v>
      </c>
      <c r="H528" s="40">
        <v>43.823</v>
      </c>
      <c r="I528" s="40">
        <v>50.212000000000003</v>
      </c>
      <c r="J528" s="40">
        <v>6.0720000000000001</v>
      </c>
      <c r="K528" s="40">
        <v>14.749000000000001</v>
      </c>
      <c r="L528" s="40">
        <v>447.42899999999997</v>
      </c>
    </row>
    <row r="529" spans="1:12" x14ac:dyDescent="0.25">
      <c r="A529" s="31" t="s">
        <v>149</v>
      </c>
      <c r="B529" s="40">
        <v>44.625999999999998</v>
      </c>
      <c r="C529" s="40">
        <v>118.505</v>
      </c>
      <c r="D529" s="40">
        <v>118.505</v>
      </c>
      <c r="E529" s="40">
        <v>81.989000000000004</v>
      </c>
      <c r="F529" s="40">
        <v>0.46300000000000002</v>
      </c>
      <c r="G529" s="40">
        <v>2.0449999999999999</v>
      </c>
      <c r="H529" s="40">
        <v>40.902000000000001</v>
      </c>
      <c r="I529" s="40">
        <v>46.865000000000002</v>
      </c>
      <c r="J529" s="40">
        <v>5.6669999999999998</v>
      </c>
      <c r="K529" s="40">
        <v>13.766</v>
      </c>
      <c r="L529" s="40">
        <v>453.9</v>
      </c>
    </row>
    <row r="530" spans="1:12" x14ac:dyDescent="0.25">
      <c r="A530" s="31" t="s">
        <v>150</v>
      </c>
      <c r="B530" s="40">
        <v>47.600999999999999</v>
      </c>
      <c r="C530" s="40">
        <v>126.40600000000001</v>
      </c>
      <c r="D530" s="40">
        <v>126.40600000000001</v>
      </c>
      <c r="E530" s="40">
        <v>76.864999999999995</v>
      </c>
      <c r="F530" s="40">
        <v>0.434</v>
      </c>
      <c r="G530" s="40">
        <v>1.917</v>
      </c>
      <c r="H530" s="40">
        <v>38.344999999999999</v>
      </c>
      <c r="I530" s="40">
        <v>43.936</v>
      </c>
      <c r="J530" s="40">
        <v>5.3129999999999997</v>
      </c>
      <c r="K530" s="40">
        <v>12.906000000000001</v>
      </c>
      <c r="L530" s="40">
        <v>461.91</v>
      </c>
    </row>
    <row r="531" spans="1:12" x14ac:dyDescent="0.25">
      <c r="A531" s="31" t="s">
        <v>151</v>
      </c>
      <c r="B531" s="40">
        <v>50.576999999999998</v>
      </c>
      <c r="C531" s="40">
        <v>134.30600000000001</v>
      </c>
      <c r="D531" s="40">
        <v>134.30600000000001</v>
      </c>
      <c r="E531" s="40">
        <v>72.343999999999994</v>
      </c>
      <c r="F531" s="40">
        <v>0.40899999999999997</v>
      </c>
      <c r="G531" s="40">
        <v>1.804</v>
      </c>
      <c r="H531" s="40">
        <v>36.090000000000003</v>
      </c>
      <c r="I531" s="40">
        <v>41.350999999999999</v>
      </c>
      <c r="J531" s="40">
        <v>5.0010000000000003</v>
      </c>
      <c r="K531" s="40">
        <v>12.147</v>
      </c>
      <c r="L531" s="40">
        <v>471.18700000000001</v>
      </c>
    </row>
    <row r="532" spans="1:12" x14ac:dyDescent="0.25">
      <c r="A532" s="31" t="s">
        <v>152</v>
      </c>
      <c r="B532" s="40">
        <v>53.552</v>
      </c>
      <c r="C532" s="40">
        <v>142.20599999999999</v>
      </c>
      <c r="D532" s="40">
        <v>142.20599999999999</v>
      </c>
      <c r="E532" s="40">
        <v>68.323999999999998</v>
      </c>
      <c r="F532" s="40">
        <v>0.38600000000000001</v>
      </c>
      <c r="G532" s="40">
        <v>1.704</v>
      </c>
      <c r="H532" s="40">
        <v>34.085000000000001</v>
      </c>
      <c r="I532" s="40">
        <v>39.054000000000002</v>
      </c>
      <c r="J532" s="40">
        <v>4.7229999999999999</v>
      </c>
      <c r="K532" s="40">
        <v>11.472</v>
      </c>
      <c r="L532" s="40">
        <v>481.517</v>
      </c>
    </row>
    <row r="533" spans="1:12" x14ac:dyDescent="0.25">
      <c r="A533" s="31" t="s">
        <v>153</v>
      </c>
      <c r="B533" s="40">
        <v>56.527000000000001</v>
      </c>
      <c r="C533" s="40">
        <v>150.107</v>
      </c>
      <c r="D533" s="40">
        <v>150.107</v>
      </c>
      <c r="E533" s="40">
        <v>64.727999999999994</v>
      </c>
      <c r="F533" s="40">
        <v>0.36599999999999999</v>
      </c>
      <c r="G533" s="40">
        <v>1.6140000000000001</v>
      </c>
      <c r="H533" s="40">
        <v>32.290999999999997</v>
      </c>
      <c r="I533" s="40">
        <v>36.999000000000002</v>
      </c>
      <c r="J533" s="40">
        <v>4.4740000000000002</v>
      </c>
      <c r="K533" s="40">
        <v>10.868</v>
      </c>
      <c r="L533" s="40">
        <v>492.73899999999998</v>
      </c>
    </row>
    <row r="534" spans="1:12" x14ac:dyDescent="0.25">
      <c r="A534" s="31" t="s">
        <v>342</v>
      </c>
      <c r="B534" s="40">
        <v>59.502000000000002</v>
      </c>
      <c r="C534" s="40">
        <v>158.00700000000001</v>
      </c>
      <c r="D534" s="40">
        <v>158.00700000000001</v>
      </c>
      <c r="E534" s="40">
        <v>61.491999999999997</v>
      </c>
      <c r="F534" s="40">
        <v>0.34799999999999998</v>
      </c>
      <c r="G534" s="40">
        <v>1.5329999999999999</v>
      </c>
      <c r="H534" s="40">
        <v>30.675999999999998</v>
      </c>
      <c r="I534" s="40">
        <v>35.149000000000001</v>
      </c>
      <c r="J534" s="40">
        <v>4.2510000000000003</v>
      </c>
      <c r="K534" s="40">
        <v>10.324999999999999</v>
      </c>
      <c r="L534" s="40">
        <v>504.714</v>
      </c>
    </row>
    <row r="535" spans="1:12" x14ac:dyDescent="0.25">
      <c r="A535" s="31" t="s">
        <v>343</v>
      </c>
      <c r="B535" s="40">
        <v>62.476999999999997</v>
      </c>
      <c r="C535" s="40">
        <v>165.90799999999999</v>
      </c>
      <c r="D535" s="40">
        <v>165.90799999999999</v>
      </c>
      <c r="E535" s="40">
        <v>58.564</v>
      </c>
      <c r="F535" s="40">
        <v>0.33100000000000002</v>
      </c>
      <c r="G535" s="40">
        <v>1.46</v>
      </c>
      <c r="H535" s="40">
        <v>29.215</v>
      </c>
      <c r="I535" s="40">
        <v>33.475000000000001</v>
      </c>
      <c r="J535" s="40">
        <v>4.048</v>
      </c>
      <c r="K535" s="40">
        <v>9.8330000000000002</v>
      </c>
      <c r="L535" s="40">
        <v>517.33799999999997</v>
      </c>
    </row>
    <row r="536" spans="1:12" x14ac:dyDescent="0.25">
      <c r="A536" s="31" t="s">
        <v>344</v>
      </c>
      <c r="B536" s="40">
        <v>65.451999999999998</v>
      </c>
      <c r="C536" s="40">
        <v>173.80799999999999</v>
      </c>
      <c r="D536" s="40">
        <v>173.80799999999999</v>
      </c>
      <c r="E536" s="40">
        <v>55.902000000000001</v>
      </c>
      <c r="F536" s="40">
        <v>0.316</v>
      </c>
      <c r="G536" s="40">
        <v>1.3939999999999999</v>
      </c>
      <c r="H536" s="40">
        <v>27.888000000000002</v>
      </c>
      <c r="I536" s="40">
        <v>31.952999999999999</v>
      </c>
      <c r="J536" s="40">
        <v>3.8639999999999999</v>
      </c>
      <c r="K536" s="40">
        <v>9.3859999999999992</v>
      </c>
      <c r="L536" s="40">
        <v>530.52099999999996</v>
      </c>
    </row>
    <row r="537" spans="1:12" x14ac:dyDescent="0.25">
      <c r="A537" s="31" t="s">
        <v>345</v>
      </c>
      <c r="B537" s="40">
        <v>68.427000000000007</v>
      </c>
      <c r="C537" s="40">
        <v>181.708</v>
      </c>
      <c r="D537" s="40">
        <v>181.708</v>
      </c>
      <c r="E537" s="40">
        <v>53.470999999999997</v>
      </c>
      <c r="F537" s="40">
        <v>0.30199999999999999</v>
      </c>
      <c r="G537" s="40">
        <v>1.333</v>
      </c>
      <c r="H537" s="40">
        <v>26.675000000000001</v>
      </c>
      <c r="I537" s="40">
        <v>30.564</v>
      </c>
      <c r="J537" s="40">
        <v>3.6960000000000002</v>
      </c>
      <c r="K537" s="40">
        <v>8.9779999999999998</v>
      </c>
      <c r="L537" s="40">
        <v>544.18799999999999</v>
      </c>
    </row>
    <row r="538" spans="1:12" x14ac:dyDescent="0.25">
      <c r="A538" s="31" t="s">
        <v>346</v>
      </c>
      <c r="B538" s="40">
        <v>71.402000000000001</v>
      </c>
      <c r="C538" s="40">
        <v>189.60900000000001</v>
      </c>
      <c r="D538" s="40">
        <v>189.60900000000001</v>
      </c>
      <c r="E538" s="40">
        <v>51.243000000000002</v>
      </c>
      <c r="F538" s="40">
        <v>0.28999999999999998</v>
      </c>
      <c r="G538" s="40">
        <v>1.278</v>
      </c>
      <c r="H538" s="40">
        <v>25.564</v>
      </c>
      <c r="I538" s="40">
        <v>29.291</v>
      </c>
      <c r="J538" s="40">
        <v>3.5419999999999998</v>
      </c>
      <c r="K538" s="40">
        <v>8.6039999999999992</v>
      </c>
      <c r="L538" s="40">
        <v>558.28599999999994</v>
      </c>
    </row>
    <row r="539" spans="1:12" x14ac:dyDescent="0.25">
      <c r="A539" s="31" t="s">
        <v>347</v>
      </c>
      <c r="B539" s="40">
        <v>74.376999999999995</v>
      </c>
      <c r="C539" s="40">
        <v>197.50899999999999</v>
      </c>
      <c r="D539" s="40">
        <v>197.50899999999999</v>
      </c>
      <c r="E539" s="40">
        <v>49.194000000000003</v>
      </c>
      <c r="F539" s="40">
        <v>0.27800000000000002</v>
      </c>
      <c r="G539" s="40">
        <v>1.2270000000000001</v>
      </c>
      <c r="H539" s="40">
        <v>24.541</v>
      </c>
      <c r="I539" s="40">
        <v>28.119</v>
      </c>
      <c r="J539" s="40">
        <v>3.4</v>
      </c>
      <c r="K539" s="40">
        <v>8.26</v>
      </c>
      <c r="L539" s="40">
        <v>572.75400000000002</v>
      </c>
    </row>
    <row r="540" spans="1:12" x14ac:dyDescent="0.25">
      <c r="A540" s="31" t="s">
        <v>391</v>
      </c>
      <c r="B540" s="40">
        <v>77.352000000000004</v>
      </c>
      <c r="C540" s="40">
        <v>205.40899999999999</v>
      </c>
      <c r="D540" s="40">
        <v>205.40899999999999</v>
      </c>
      <c r="E540" s="40">
        <v>47.302</v>
      </c>
      <c r="F540" s="40">
        <v>0.26700000000000002</v>
      </c>
      <c r="G540" s="40">
        <v>1.18</v>
      </c>
      <c r="H540" s="40">
        <v>23.597000000000001</v>
      </c>
      <c r="I540" s="40">
        <v>27.036999999999999</v>
      </c>
      <c r="J540" s="40">
        <v>3.27</v>
      </c>
      <c r="K540" s="40">
        <v>7.9420000000000002</v>
      </c>
      <c r="L540" s="40">
        <v>587.553</v>
      </c>
    </row>
    <row r="541" spans="1:12" x14ac:dyDescent="0.25">
      <c r="A541" s="31" t="s">
        <v>392</v>
      </c>
      <c r="B541" s="40">
        <v>80.326999999999998</v>
      </c>
      <c r="C541" s="40">
        <v>213.31</v>
      </c>
      <c r="D541" s="40">
        <v>213.31</v>
      </c>
      <c r="E541" s="40">
        <v>45.55</v>
      </c>
      <c r="F541" s="40">
        <v>0.25700000000000001</v>
      </c>
      <c r="G541" s="40">
        <v>1.1359999999999999</v>
      </c>
      <c r="H541" s="40">
        <v>22.722999999999999</v>
      </c>
      <c r="I541" s="40">
        <v>26.036000000000001</v>
      </c>
      <c r="J541" s="40">
        <v>3.149</v>
      </c>
      <c r="K541" s="40">
        <v>7.6479999999999997</v>
      </c>
      <c r="L541" s="40">
        <v>602.649</v>
      </c>
    </row>
    <row r="542" spans="1:12" x14ac:dyDescent="0.25">
      <c r="A542" s="31" t="s">
        <v>407</v>
      </c>
      <c r="B542" s="40">
        <v>83.302999999999997</v>
      </c>
      <c r="C542" s="40">
        <v>221.21</v>
      </c>
      <c r="D542" s="40">
        <v>221.21</v>
      </c>
      <c r="E542" s="40">
        <v>43.923000000000002</v>
      </c>
      <c r="F542" s="40">
        <v>0.248</v>
      </c>
      <c r="G542" s="40">
        <v>1.095</v>
      </c>
      <c r="H542" s="40">
        <v>21.911999999999999</v>
      </c>
      <c r="I542" s="40">
        <v>25.106000000000002</v>
      </c>
      <c r="J542" s="40">
        <v>3.036</v>
      </c>
      <c r="K542" s="40">
        <v>7.375</v>
      </c>
      <c r="L542" s="40">
        <v>618.00699999999995</v>
      </c>
    </row>
    <row r="543" spans="1:12" x14ac:dyDescent="0.25">
      <c r="A543" s="31" t="s">
        <v>408</v>
      </c>
      <c r="B543" s="40">
        <v>86.278000000000006</v>
      </c>
      <c r="C543" s="40">
        <v>229.11</v>
      </c>
      <c r="D543" s="40">
        <v>229.11</v>
      </c>
      <c r="E543" s="40">
        <v>42.408000000000001</v>
      </c>
      <c r="F543" s="40">
        <v>0.24</v>
      </c>
      <c r="G543" s="40">
        <v>1.0580000000000001</v>
      </c>
      <c r="H543" s="40">
        <v>21.155999999999999</v>
      </c>
      <c r="I543" s="40">
        <v>24.24</v>
      </c>
      <c r="J543" s="40">
        <v>2.931</v>
      </c>
      <c r="K543" s="40">
        <v>7.12</v>
      </c>
      <c r="L543" s="40">
        <v>633.6</v>
      </c>
    </row>
    <row r="544" spans="1:12" x14ac:dyDescent="0.25">
      <c r="A544" s="31" t="s">
        <v>409</v>
      </c>
      <c r="B544" s="40">
        <v>89.253</v>
      </c>
      <c r="C544" s="40">
        <v>237.011</v>
      </c>
      <c r="D544" s="40">
        <v>237.011</v>
      </c>
      <c r="E544" s="40">
        <v>40.994999999999997</v>
      </c>
      <c r="F544" s="40">
        <v>0.23200000000000001</v>
      </c>
      <c r="G544" s="40">
        <v>1.022</v>
      </c>
      <c r="H544" s="40">
        <v>20.451000000000001</v>
      </c>
      <c r="I544" s="40">
        <v>23.431999999999999</v>
      </c>
      <c r="J544" s="40">
        <v>2.8340000000000001</v>
      </c>
      <c r="K544" s="40">
        <v>6.883</v>
      </c>
      <c r="L544" s="40">
        <v>649.40700000000004</v>
      </c>
    </row>
    <row r="545" spans="1:12" x14ac:dyDescent="0.25">
      <c r="A545" s="31" t="s">
        <v>410</v>
      </c>
      <c r="B545" s="40">
        <v>95.203000000000003</v>
      </c>
      <c r="C545" s="40">
        <v>252.81100000000001</v>
      </c>
      <c r="D545" s="40">
        <v>252.81100000000001</v>
      </c>
      <c r="E545" s="40">
        <v>38.433</v>
      </c>
      <c r="F545" s="40">
        <v>0.217</v>
      </c>
      <c r="G545" s="40">
        <v>0.95799999999999996</v>
      </c>
      <c r="H545" s="40">
        <v>19.172999999999998</v>
      </c>
      <c r="I545" s="40">
        <v>21.968</v>
      </c>
      <c r="J545" s="40">
        <v>2.657</v>
      </c>
      <c r="K545" s="40">
        <v>6.4530000000000003</v>
      </c>
      <c r="L545" s="40">
        <v>681.57399999999996</v>
      </c>
    </row>
    <row r="546" spans="1:12" x14ac:dyDescent="0.25">
      <c r="B546" s="44" t="s">
        <v>299</v>
      </c>
      <c r="C546" s="45"/>
      <c r="D546" s="45"/>
      <c r="E546" s="45"/>
      <c r="F546" s="45"/>
      <c r="G546" s="45"/>
      <c r="H546" s="45"/>
      <c r="I546" s="45"/>
      <c r="J546" s="45"/>
      <c r="K546" s="45"/>
      <c r="L546" s="45"/>
    </row>
    <row r="547" spans="1:12" x14ac:dyDescent="0.25">
      <c r="A547" s="31" t="s">
        <v>173</v>
      </c>
      <c r="B547" s="40">
        <v>2.9750000000000001</v>
      </c>
      <c r="C547" s="40">
        <v>5.931</v>
      </c>
      <c r="D547" s="40">
        <v>5.931</v>
      </c>
      <c r="E547" s="40">
        <v>923.30399999999997</v>
      </c>
      <c r="F547" s="40">
        <v>6.95</v>
      </c>
      <c r="G547" s="40">
        <v>30.67</v>
      </c>
      <c r="H547" s="40">
        <v>613.52499999999998</v>
      </c>
      <c r="I547" s="40">
        <v>702.97400000000005</v>
      </c>
      <c r="J547" s="40">
        <v>85.01</v>
      </c>
      <c r="K547" s="40">
        <v>206.49100000000001</v>
      </c>
      <c r="L547" s="40">
        <v>2292.2600000000002</v>
      </c>
    </row>
    <row r="548" spans="1:12" x14ac:dyDescent="0.25">
      <c r="A548" s="31" t="s">
        <v>174</v>
      </c>
      <c r="B548" s="40">
        <v>5.95</v>
      </c>
      <c r="C548" s="40">
        <v>11.862</v>
      </c>
      <c r="D548" s="40">
        <v>11.862</v>
      </c>
      <c r="E548" s="40">
        <v>461.65199999999999</v>
      </c>
      <c r="F548" s="40">
        <v>3.4750000000000001</v>
      </c>
      <c r="G548" s="40">
        <v>15.335000000000001</v>
      </c>
      <c r="H548" s="40">
        <v>306.76299999999998</v>
      </c>
      <c r="I548" s="40">
        <v>351.48700000000002</v>
      </c>
      <c r="J548" s="40">
        <v>42.505000000000003</v>
      </c>
      <c r="K548" s="40">
        <v>103.245</v>
      </c>
      <c r="L548" s="40">
        <v>1168.386</v>
      </c>
    </row>
    <row r="549" spans="1:12" x14ac:dyDescent="0.25">
      <c r="A549" s="31" t="s">
        <v>175</v>
      </c>
      <c r="B549" s="40">
        <v>8.9250000000000007</v>
      </c>
      <c r="C549" s="40">
        <v>17.794</v>
      </c>
      <c r="D549" s="40">
        <v>17.794</v>
      </c>
      <c r="E549" s="40">
        <v>307.76799999999997</v>
      </c>
      <c r="F549" s="40">
        <v>2.3170000000000002</v>
      </c>
      <c r="G549" s="40">
        <v>10.223000000000001</v>
      </c>
      <c r="H549" s="40">
        <v>204.50800000000001</v>
      </c>
      <c r="I549" s="40">
        <v>234.32499999999999</v>
      </c>
      <c r="J549" s="40">
        <v>28.337</v>
      </c>
      <c r="K549" s="40">
        <v>68.83</v>
      </c>
      <c r="L549" s="40">
        <v>803.654</v>
      </c>
    </row>
    <row r="550" spans="1:12" x14ac:dyDescent="0.25">
      <c r="A550" s="31" t="s">
        <v>176</v>
      </c>
      <c r="B550" s="40">
        <v>11.9</v>
      </c>
      <c r="C550" s="40">
        <v>23.725000000000001</v>
      </c>
      <c r="D550" s="40">
        <v>23.725000000000001</v>
      </c>
      <c r="E550" s="40">
        <v>230.82599999999999</v>
      </c>
      <c r="F550" s="40">
        <v>1.738</v>
      </c>
      <c r="G550" s="40">
        <v>7.6669999999999998</v>
      </c>
      <c r="H550" s="40">
        <v>153.381</v>
      </c>
      <c r="I550" s="40">
        <v>175.744</v>
      </c>
      <c r="J550" s="40">
        <v>21.253</v>
      </c>
      <c r="K550" s="40">
        <v>51.622999999999998</v>
      </c>
      <c r="L550" s="40">
        <v>628.70600000000002</v>
      </c>
    </row>
    <row r="551" spans="1:12" x14ac:dyDescent="0.25">
      <c r="A551" s="31" t="s">
        <v>177</v>
      </c>
      <c r="B551" s="40">
        <v>14.875</v>
      </c>
      <c r="C551" s="40">
        <v>29.655999999999999</v>
      </c>
      <c r="D551" s="40">
        <v>29.655999999999999</v>
      </c>
      <c r="E551" s="40">
        <v>184.661</v>
      </c>
      <c r="F551" s="40">
        <v>1.39</v>
      </c>
      <c r="G551" s="40">
        <v>6.1340000000000003</v>
      </c>
      <c r="H551" s="40">
        <v>122.705</v>
      </c>
      <c r="I551" s="40">
        <v>140.595</v>
      </c>
      <c r="J551" s="40">
        <v>17.001999999999999</v>
      </c>
      <c r="K551" s="40">
        <v>41.298000000000002</v>
      </c>
      <c r="L551" s="40">
        <v>529.67200000000003</v>
      </c>
    </row>
    <row r="552" spans="1:12" x14ac:dyDescent="0.25">
      <c r="A552" s="31" t="s">
        <v>178</v>
      </c>
      <c r="B552" s="40">
        <v>17.850999999999999</v>
      </c>
      <c r="C552" s="40">
        <v>35.587000000000003</v>
      </c>
      <c r="D552" s="40">
        <v>35.587000000000003</v>
      </c>
      <c r="E552" s="40">
        <v>153.88399999999999</v>
      </c>
      <c r="F552" s="40">
        <v>1.1579999999999999</v>
      </c>
      <c r="G552" s="40">
        <v>5.1120000000000001</v>
      </c>
      <c r="H552" s="40">
        <v>102.254</v>
      </c>
      <c r="I552" s="40">
        <v>117.16200000000001</v>
      </c>
      <c r="J552" s="40">
        <v>14.167999999999999</v>
      </c>
      <c r="K552" s="40">
        <v>34.414999999999999</v>
      </c>
      <c r="L552" s="40">
        <v>468.59500000000003</v>
      </c>
    </row>
    <row r="553" spans="1:12" x14ac:dyDescent="0.25">
      <c r="A553" s="31" t="s">
        <v>179</v>
      </c>
      <c r="B553" s="40">
        <v>20.826000000000001</v>
      </c>
      <c r="C553" s="40">
        <v>41.518000000000001</v>
      </c>
      <c r="D553" s="40">
        <v>41.518000000000001</v>
      </c>
      <c r="E553" s="40">
        <v>131.90100000000001</v>
      </c>
      <c r="F553" s="40">
        <v>0.99299999999999999</v>
      </c>
      <c r="G553" s="40">
        <v>4.3810000000000002</v>
      </c>
      <c r="H553" s="40">
        <v>87.646000000000001</v>
      </c>
      <c r="I553" s="40">
        <v>100.425</v>
      </c>
      <c r="J553" s="40">
        <v>12.144</v>
      </c>
      <c r="K553" s="40">
        <v>29.498999999999999</v>
      </c>
      <c r="L553" s="40">
        <v>429.20800000000003</v>
      </c>
    </row>
    <row r="554" spans="1:12" x14ac:dyDescent="0.25">
      <c r="A554" s="31" t="s">
        <v>180</v>
      </c>
      <c r="B554" s="40">
        <v>23.800999999999998</v>
      </c>
      <c r="C554" s="40">
        <v>47.45</v>
      </c>
      <c r="D554" s="40">
        <v>47.45</v>
      </c>
      <c r="E554" s="40">
        <v>115.413</v>
      </c>
      <c r="F554" s="40">
        <v>0.86899999999999999</v>
      </c>
      <c r="G554" s="40">
        <v>3.8340000000000001</v>
      </c>
      <c r="H554" s="40">
        <v>76.691000000000003</v>
      </c>
      <c r="I554" s="40">
        <v>87.872</v>
      </c>
      <c r="J554" s="40">
        <v>10.625999999999999</v>
      </c>
      <c r="K554" s="40">
        <v>25.811</v>
      </c>
      <c r="L554" s="40">
        <v>403.38</v>
      </c>
    </row>
    <row r="555" spans="1:12" x14ac:dyDescent="0.25">
      <c r="A555" s="31" t="s">
        <v>181</v>
      </c>
      <c r="B555" s="40">
        <v>26.776</v>
      </c>
      <c r="C555" s="40">
        <v>53.381</v>
      </c>
      <c r="D555" s="40">
        <v>53.381</v>
      </c>
      <c r="E555" s="40">
        <v>102.589</v>
      </c>
      <c r="F555" s="40">
        <v>0.77200000000000002</v>
      </c>
      <c r="G555" s="40">
        <v>3.4079999999999999</v>
      </c>
      <c r="H555" s="40">
        <v>68.168999999999997</v>
      </c>
      <c r="I555" s="40">
        <v>78.108000000000004</v>
      </c>
      <c r="J555" s="40">
        <v>9.4459999999999997</v>
      </c>
      <c r="K555" s="40">
        <v>22.943000000000001</v>
      </c>
      <c r="L555" s="40">
        <v>386.584</v>
      </c>
    </row>
    <row r="556" spans="1:12" x14ac:dyDescent="0.25">
      <c r="A556" s="31" t="s">
        <v>163</v>
      </c>
      <c r="B556" s="40">
        <v>29.751000000000001</v>
      </c>
      <c r="C556" s="40">
        <v>59.311999999999998</v>
      </c>
      <c r="D556" s="40">
        <v>59.311999999999998</v>
      </c>
      <c r="E556" s="40">
        <v>92.33</v>
      </c>
      <c r="F556" s="40">
        <v>0.69499999999999995</v>
      </c>
      <c r="G556" s="40">
        <v>3.0670000000000002</v>
      </c>
      <c r="H556" s="40">
        <v>61.353000000000002</v>
      </c>
      <c r="I556" s="40">
        <v>70.296999999999997</v>
      </c>
      <c r="J556" s="40">
        <v>8.5009999999999994</v>
      </c>
      <c r="K556" s="40">
        <v>20.649000000000001</v>
      </c>
      <c r="L556" s="40">
        <v>376.11700000000002</v>
      </c>
    </row>
    <row r="557" spans="1:12" x14ac:dyDescent="0.25">
      <c r="A557" s="31" t="s">
        <v>164</v>
      </c>
      <c r="B557" s="40">
        <v>32.725999999999999</v>
      </c>
      <c r="C557" s="40">
        <v>65.242999999999995</v>
      </c>
      <c r="D557" s="40">
        <v>65.242999999999995</v>
      </c>
      <c r="E557" s="40">
        <v>83.936999999999998</v>
      </c>
      <c r="F557" s="40">
        <v>0.63200000000000001</v>
      </c>
      <c r="G557" s="40">
        <v>2.7879999999999998</v>
      </c>
      <c r="H557" s="40">
        <v>55.774999999999999</v>
      </c>
      <c r="I557" s="40">
        <v>63.906999999999996</v>
      </c>
      <c r="J557" s="40">
        <v>7.7279999999999998</v>
      </c>
      <c r="K557" s="40">
        <v>18.771999999999998</v>
      </c>
      <c r="L557" s="40">
        <v>370.25099999999998</v>
      </c>
    </row>
    <row r="558" spans="1:12" x14ac:dyDescent="0.25">
      <c r="A558" s="31" t="s">
        <v>165</v>
      </c>
      <c r="B558" s="40">
        <v>35.701000000000001</v>
      </c>
      <c r="C558" s="40">
        <v>71.174000000000007</v>
      </c>
      <c r="D558" s="40">
        <v>71.174000000000007</v>
      </c>
      <c r="E558" s="40">
        <v>76.941999999999993</v>
      </c>
      <c r="F558" s="40">
        <v>0.57899999999999996</v>
      </c>
      <c r="G558" s="40">
        <v>2.556</v>
      </c>
      <c r="H558" s="40">
        <v>51.127000000000002</v>
      </c>
      <c r="I558" s="40">
        <v>58.581000000000003</v>
      </c>
      <c r="J558" s="40">
        <v>7.0839999999999996</v>
      </c>
      <c r="K558" s="40">
        <v>17.207999999999998</v>
      </c>
      <c r="L558" s="40">
        <v>367.834</v>
      </c>
    </row>
    <row r="559" spans="1:12" x14ac:dyDescent="0.25">
      <c r="A559" s="31" t="s">
        <v>166</v>
      </c>
      <c r="B559" s="40">
        <v>38.676000000000002</v>
      </c>
      <c r="C559" s="40">
        <v>77.105999999999995</v>
      </c>
      <c r="D559" s="40">
        <v>77.105999999999995</v>
      </c>
      <c r="E559" s="40">
        <v>71.022999999999996</v>
      </c>
      <c r="F559" s="40">
        <v>0.53500000000000003</v>
      </c>
      <c r="G559" s="40">
        <v>2.359</v>
      </c>
      <c r="H559" s="40">
        <v>47.194000000000003</v>
      </c>
      <c r="I559" s="40">
        <v>54.075000000000003</v>
      </c>
      <c r="J559" s="40">
        <v>6.5389999999999997</v>
      </c>
      <c r="K559" s="40">
        <v>15.884</v>
      </c>
      <c r="L559" s="40">
        <v>368.07400000000001</v>
      </c>
    </row>
    <row r="560" spans="1:12" x14ac:dyDescent="0.25">
      <c r="A560" s="31" t="s">
        <v>167</v>
      </c>
      <c r="B560" s="40">
        <v>41.651000000000003</v>
      </c>
      <c r="C560" s="40">
        <v>83.037000000000006</v>
      </c>
      <c r="D560" s="40">
        <v>83.037000000000006</v>
      </c>
      <c r="E560" s="40">
        <v>65.95</v>
      </c>
      <c r="F560" s="40">
        <v>0.496</v>
      </c>
      <c r="G560" s="40">
        <v>2.1909999999999998</v>
      </c>
      <c r="H560" s="40">
        <v>43.823</v>
      </c>
      <c r="I560" s="40">
        <v>50.212000000000003</v>
      </c>
      <c r="J560" s="40">
        <v>6.0720000000000001</v>
      </c>
      <c r="K560" s="40">
        <v>14.749000000000001</v>
      </c>
      <c r="L560" s="40">
        <v>370.39699999999999</v>
      </c>
    </row>
    <row r="561" spans="1:12" x14ac:dyDescent="0.25">
      <c r="A561" s="31" t="s">
        <v>168</v>
      </c>
      <c r="B561" s="40">
        <v>44.625999999999998</v>
      </c>
      <c r="C561" s="40">
        <v>88.968000000000004</v>
      </c>
      <c r="D561" s="40">
        <v>88.968000000000004</v>
      </c>
      <c r="E561" s="40">
        <v>61.554000000000002</v>
      </c>
      <c r="F561" s="40">
        <v>0.46300000000000002</v>
      </c>
      <c r="G561" s="40">
        <v>2.0449999999999999</v>
      </c>
      <c r="H561" s="40">
        <v>40.902000000000001</v>
      </c>
      <c r="I561" s="40">
        <v>46.865000000000002</v>
      </c>
      <c r="J561" s="40">
        <v>5.6669999999999998</v>
      </c>
      <c r="K561" s="40">
        <v>13.766</v>
      </c>
      <c r="L561" s="40">
        <v>374.39100000000002</v>
      </c>
    </row>
    <row r="562" spans="1:12" x14ac:dyDescent="0.25">
      <c r="A562" s="31" t="s">
        <v>169</v>
      </c>
      <c r="B562" s="40">
        <v>47.600999999999999</v>
      </c>
      <c r="C562" s="40">
        <v>94.899000000000001</v>
      </c>
      <c r="D562" s="40">
        <v>94.899000000000001</v>
      </c>
      <c r="E562" s="40">
        <v>57.706000000000003</v>
      </c>
      <c r="F562" s="40">
        <v>0.434</v>
      </c>
      <c r="G562" s="40">
        <v>1.917</v>
      </c>
      <c r="H562" s="40">
        <v>38.344999999999999</v>
      </c>
      <c r="I562" s="40">
        <v>43.936</v>
      </c>
      <c r="J562" s="40">
        <v>5.3129999999999997</v>
      </c>
      <c r="K562" s="40">
        <v>12.906000000000001</v>
      </c>
      <c r="L562" s="40">
        <v>379.73700000000002</v>
      </c>
    </row>
    <row r="563" spans="1:12" x14ac:dyDescent="0.25">
      <c r="A563" s="31" t="s">
        <v>170</v>
      </c>
      <c r="B563" s="40">
        <v>50.576999999999998</v>
      </c>
      <c r="C563" s="40">
        <v>100.83</v>
      </c>
      <c r="D563" s="40">
        <v>100.83</v>
      </c>
      <c r="E563" s="40">
        <v>54.311999999999998</v>
      </c>
      <c r="F563" s="40">
        <v>0.40899999999999997</v>
      </c>
      <c r="G563" s="40">
        <v>1.804</v>
      </c>
      <c r="H563" s="40">
        <v>36.090000000000003</v>
      </c>
      <c r="I563" s="40">
        <v>41.350999999999999</v>
      </c>
      <c r="J563" s="40">
        <v>5.0010000000000003</v>
      </c>
      <c r="K563" s="40">
        <v>12.147</v>
      </c>
      <c r="L563" s="40">
        <v>386.20299999999997</v>
      </c>
    </row>
    <row r="564" spans="1:12" x14ac:dyDescent="0.25">
      <c r="A564" s="31" t="s">
        <v>171</v>
      </c>
      <c r="B564" s="40">
        <v>53.552</v>
      </c>
      <c r="C564" s="40">
        <v>106.762</v>
      </c>
      <c r="D564" s="40">
        <v>106.762</v>
      </c>
      <c r="E564" s="40">
        <v>51.295000000000002</v>
      </c>
      <c r="F564" s="40">
        <v>0.38600000000000001</v>
      </c>
      <c r="G564" s="40">
        <v>1.704</v>
      </c>
      <c r="H564" s="40">
        <v>34.085000000000001</v>
      </c>
      <c r="I564" s="40">
        <v>39.054000000000002</v>
      </c>
      <c r="J564" s="40">
        <v>4.7229999999999999</v>
      </c>
      <c r="K564" s="40">
        <v>11.472</v>
      </c>
      <c r="L564" s="40">
        <v>393.6</v>
      </c>
    </row>
    <row r="565" spans="1:12" x14ac:dyDescent="0.25">
      <c r="A565" s="31" t="s">
        <v>172</v>
      </c>
      <c r="B565" s="40">
        <v>56.527000000000001</v>
      </c>
      <c r="C565" s="40">
        <v>112.693</v>
      </c>
      <c r="D565" s="40">
        <v>112.693</v>
      </c>
      <c r="E565" s="40">
        <v>48.594999999999999</v>
      </c>
      <c r="F565" s="40">
        <v>0.36599999999999999</v>
      </c>
      <c r="G565" s="40">
        <v>1.6140000000000001</v>
      </c>
      <c r="H565" s="40">
        <v>32.290999999999997</v>
      </c>
      <c r="I565" s="40">
        <v>36.999000000000002</v>
      </c>
      <c r="J565" s="40">
        <v>4.4740000000000002</v>
      </c>
      <c r="K565" s="40">
        <v>10.868</v>
      </c>
      <c r="L565" s="40">
        <v>401.77800000000002</v>
      </c>
    </row>
    <row r="566" spans="1:12" x14ac:dyDescent="0.25">
      <c r="A566" s="31" t="s">
        <v>348</v>
      </c>
      <c r="B566" s="40">
        <v>59.502000000000002</v>
      </c>
      <c r="C566" s="40">
        <v>118.624</v>
      </c>
      <c r="D566" s="40">
        <v>118.624</v>
      </c>
      <c r="E566" s="40">
        <v>46.164999999999999</v>
      </c>
      <c r="F566" s="40">
        <v>0.34799999999999998</v>
      </c>
      <c r="G566" s="40">
        <v>1.5329999999999999</v>
      </c>
      <c r="H566" s="40">
        <v>30.675999999999998</v>
      </c>
      <c r="I566" s="40">
        <v>35.149000000000001</v>
      </c>
      <c r="J566" s="40">
        <v>4.2510000000000003</v>
      </c>
      <c r="K566" s="40">
        <v>10.324999999999999</v>
      </c>
      <c r="L566" s="40">
        <v>410.62099999999998</v>
      </c>
    </row>
    <row r="567" spans="1:12" x14ac:dyDescent="0.25">
      <c r="A567" s="31" t="s">
        <v>349</v>
      </c>
      <c r="B567" s="40">
        <v>62.476999999999997</v>
      </c>
      <c r="C567" s="40">
        <v>124.55500000000001</v>
      </c>
      <c r="D567" s="40">
        <v>124.55500000000001</v>
      </c>
      <c r="E567" s="40">
        <v>43.966999999999999</v>
      </c>
      <c r="F567" s="40">
        <v>0.33100000000000002</v>
      </c>
      <c r="G567" s="40">
        <v>1.46</v>
      </c>
      <c r="H567" s="40">
        <v>29.215</v>
      </c>
      <c r="I567" s="40">
        <v>33.475000000000001</v>
      </c>
      <c r="J567" s="40">
        <v>4.048</v>
      </c>
      <c r="K567" s="40">
        <v>9.8330000000000002</v>
      </c>
      <c r="L567" s="40">
        <v>420.03500000000003</v>
      </c>
    </row>
    <row r="568" spans="1:12" x14ac:dyDescent="0.25">
      <c r="A568" s="31" t="s">
        <v>350</v>
      </c>
      <c r="B568" s="40">
        <v>65.451999999999998</v>
      </c>
      <c r="C568" s="40">
        <v>130.48599999999999</v>
      </c>
      <c r="D568" s="40">
        <v>130.48599999999999</v>
      </c>
      <c r="E568" s="40">
        <v>41.968000000000004</v>
      </c>
      <c r="F568" s="40">
        <v>0.316</v>
      </c>
      <c r="G568" s="40">
        <v>1.3939999999999999</v>
      </c>
      <c r="H568" s="40">
        <v>27.888000000000002</v>
      </c>
      <c r="I568" s="40">
        <v>31.952999999999999</v>
      </c>
      <c r="J568" s="40">
        <v>3.8639999999999999</v>
      </c>
      <c r="K568" s="40">
        <v>9.3859999999999992</v>
      </c>
      <c r="L568" s="40">
        <v>429.94299999999998</v>
      </c>
    </row>
    <row r="569" spans="1:12" x14ac:dyDescent="0.25">
      <c r="A569" s="31" t="s">
        <v>351</v>
      </c>
      <c r="B569" s="40">
        <v>68.427000000000007</v>
      </c>
      <c r="C569" s="40">
        <v>136.41800000000001</v>
      </c>
      <c r="D569" s="40">
        <v>136.41800000000001</v>
      </c>
      <c r="E569" s="40">
        <v>40.143999999999998</v>
      </c>
      <c r="F569" s="40">
        <v>0.30199999999999999</v>
      </c>
      <c r="G569" s="40">
        <v>1.333</v>
      </c>
      <c r="H569" s="40">
        <v>26.675000000000001</v>
      </c>
      <c r="I569" s="40">
        <v>30.564</v>
      </c>
      <c r="J569" s="40">
        <v>3.6960000000000002</v>
      </c>
      <c r="K569" s="40">
        <v>8.9779999999999998</v>
      </c>
      <c r="L569" s="40">
        <v>440.28100000000001</v>
      </c>
    </row>
    <row r="570" spans="1:12" x14ac:dyDescent="0.25">
      <c r="A570" s="31" t="s">
        <v>352</v>
      </c>
      <c r="B570" s="40">
        <v>71.402000000000001</v>
      </c>
      <c r="C570" s="40">
        <v>142.34899999999999</v>
      </c>
      <c r="D570" s="40">
        <v>142.34899999999999</v>
      </c>
      <c r="E570" s="40">
        <v>38.470999999999997</v>
      </c>
      <c r="F570" s="40">
        <v>0.28999999999999998</v>
      </c>
      <c r="G570" s="40">
        <v>1.278</v>
      </c>
      <c r="H570" s="40">
        <v>25.564</v>
      </c>
      <c r="I570" s="40">
        <v>29.291</v>
      </c>
      <c r="J570" s="40">
        <v>3.5419999999999998</v>
      </c>
      <c r="K570" s="40">
        <v>8.6039999999999992</v>
      </c>
      <c r="L570" s="40">
        <v>450.99400000000003</v>
      </c>
    </row>
    <row r="571" spans="1:12" x14ac:dyDescent="0.25">
      <c r="A571" s="31" t="s">
        <v>353</v>
      </c>
      <c r="B571" s="40">
        <v>74.376999999999995</v>
      </c>
      <c r="C571" s="40">
        <v>148.28</v>
      </c>
      <c r="D571" s="40">
        <v>148.28</v>
      </c>
      <c r="E571" s="40">
        <v>36.932000000000002</v>
      </c>
      <c r="F571" s="40">
        <v>0.27800000000000002</v>
      </c>
      <c r="G571" s="40">
        <v>1.2270000000000001</v>
      </c>
      <c r="H571" s="40">
        <v>24.541</v>
      </c>
      <c r="I571" s="40">
        <v>28.119</v>
      </c>
      <c r="J571" s="40">
        <v>3.4</v>
      </c>
      <c r="K571" s="40">
        <v>8.26</v>
      </c>
      <c r="L571" s="40">
        <v>462.03399999999999</v>
      </c>
    </row>
    <row r="572" spans="1:12" x14ac:dyDescent="0.25">
      <c r="A572" s="31" t="s">
        <v>393</v>
      </c>
      <c r="B572" s="40">
        <v>77.352000000000004</v>
      </c>
      <c r="C572" s="40">
        <v>154.21100000000001</v>
      </c>
      <c r="D572" s="40">
        <v>154.21100000000001</v>
      </c>
      <c r="E572" s="40">
        <v>35.512</v>
      </c>
      <c r="F572" s="40">
        <v>0.26700000000000002</v>
      </c>
      <c r="G572" s="40">
        <v>1.18</v>
      </c>
      <c r="H572" s="40">
        <v>23.597000000000001</v>
      </c>
      <c r="I572" s="40">
        <v>27.036999999999999</v>
      </c>
      <c r="J572" s="40">
        <v>3.27</v>
      </c>
      <c r="K572" s="40">
        <v>7.9420000000000002</v>
      </c>
      <c r="L572" s="40">
        <v>473.36700000000002</v>
      </c>
    </row>
    <row r="573" spans="1:12" x14ac:dyDescent="0.25">
      <c r="A573" s="31" t="s">
        <v>394</v>
      </c>
      <c r="B573" s="40">
        <v>80.326999999999998</v>
      </c>
      <c r="C573" s="40">
        <v>160.142</v>
      </c>
      <c r="D573" s="40">
        <v>160.142</v>
      </c>
      <c r="E573" s="40">
        <v>34.195999999999998</v>
      </c>
      <c r="F573" s="40">
        <v>0.25700000000000001</v>
      </c>
      <c r="G573" s="40">
        <v>1.1359999999999999</v>
      </c>
      <c r="H573" s="40">
        <v>22.722999999999999</v>
      </c>
      <c r="I573" s="40">
        <v>26.036000000000001</v>
      </c>
      <c r="J573" s="40">
        <v>3.149</v>
      </c>
      <c r="K573" s="40">
        <v>7.6479999999999997</v>
      </c>
      <c r="L573" s="40">
        <v>484.959</v>
      </c>
    </row>
    <row r="574" spans="1:12" x14ac:dyDescent="0.25">
      <c r="A574" s="31" t="s">
        <v>411</v>
      </c>
      <c r="B574" s="40">
        <v>83.302999999999997</v>
      </c>
      <c r="C574" s="40">
        <v>166.07400000000001</v>
      </c>
      <c r="D574" s="40">
        <v>166.07400000000001</v>
      </c>
      <c r="E574" s="40">
        <v>32.975000000000001</v>
      </c>
      <c r="F574" s="40">
        <v>0.248</v>
      </c>
      <c r="G574" s="40">
        <v>1.095</v>
      </c>
      <c r="H574" s="40">
        <v>21.911999999999999</v>
      </c>
      <c r="I574" s="40">
        <v>25.106000000000002</v>
      </c>
      <c r="J574" s="40">
        <v>3.036</v>
      </c>
      <c r="K574" s="40">
        <v>7.375</v>
      </c>
      <c r="L574" s="40">
        <v>496.78699999999998</v>
      </c>
    </row>
    <row r="575" spans="1:12" x14ac:dyDescent="0.25">
      <c r="A575" s="31" t="s">
        <v>412</v>
      </c>
      <c r="B575" s="40">
        <v>86.278000000000006</v>
      </c>
      <c r="C575" s="40">
        <v>172.005</v>
      </c>
      <c r="D575" s="40">
        <v>172.005</v>
      </c>
      <c r="E575" s="40">
        <v>31.838000000000001</v>
      </c>
      <c r="F575" s="40">
        <v>0.24</v>
      </c>
      <c r="G575" s="40">
        <v>1.0580000000000001</v>
      </c>
      <c r="H575" s="40">
        <v>21.155999999999999</v>
      </c>
      <c r="I575" s="40">
        <v>24.24</v>
      </c>
      <c r="J575" s="40">
        <v>2.931</v>
      </c>
      <c r="K575" s="40">
        <v>7.12</v>
      </c>
      <c r="L575" s="40">
        <v>508.82</v>
      </c>
    </row>
    <row r="576" spans="1:12" x14ac:dyDescent="0.25">
      <c r="A576" s="31" t="s">
        <v>413</v>
      </c>
      <c r="B576" s="40">
        <v>89.253</v>
      </c>
      <c r="C576" s="40">
        <v>177.93600000000001</v>
      </c>
      <c r="D576" s="40">
        <v>177.93600000000001</v>
      </c>
      <c r="E576" s="40">
        <v>30.777000000000001</v>
      </c>
      <c r="F576" s="40">
        <v>0.23200000000000001</v>
      </c>
      <c r="G576" s="40">
        <v>1.022</v>
      </c>
      <c r="H576" s="40">
        <v>20.451000000000001</v>
      </c>
      <c r="I576" s="40">
        <v>23.431999999999999</v>
      </c>
      <c r="J576" s="40">
        <v>2.8340000000000001</v>
      </c>
      <c r="K576" s="40">
        <v>6.883</v>
      </c>
      <c r="L576" s="40">
        <v>521.03899999999999</v>
      </c>
    </row>
    <row r="577" spans="1:12" x14ac:dyDescent="0.25">
      <c r="A577" s="31" t="s">
        <v>414</v>
      </c>
      <c r="B577" s="40">
        <v>95.203000000000003</v>
      </c>
      <c r="C577" s="40">
        <v>189.798</v>
      </c>
      <c r="D577" s="40">
        <v>189.798</v>
      </c>
      <c r="E577" s="40">
        <v>28.853000000000002</v>
      </c>
      <c r="F577" s="40">
        <v>0.217</v>
      </c>
      <c r="G577" s="40">
        <v>0.95799999999999996</v>
      </c>
      <c r="H577" s="40">
        <v>19.172999999999998</v>
      </c>
      <c r="I577" s="40">
        <v>21.968</v>
      </c>
      <c r="J577" s="40">
        <v>2.657</v>
      </c>
      <c r="K577" s="40">
        <v>6.4530000000000003</v>
      </c>
      <c r="L577" s="40">
        <v>545.96799999999996</v>
      </c>
    </row>
    <row r="578" spans="1:12" x14ac:dyDescent="0.25">
      <c r="B578" s="44" t="s">
        <v>300</v>
      </c>
      <c r="C578" s="45"/>
      <c r="D578" s="45"/>
      <c r="E578" s="45"/>
      <c r="F578" s="45"/>
      <c r="G578" s="45"/>
      <c r="H578" s="45"/>
      <c r="I578" s="45"/>
      <c r="J578" s="45"/>
      <c r="K578" s="45"/>
      <c r="L578" s="45"/>
    </row>
    <row r="579" spans="1:12" x14ac:dyDescent="0.25">
      <c r="A579" s="31" t="s">
        <v>192</v>
      </c>
      <c r="B579" s="40">
        <v>2.9750000000000001</v>
      </c>
      <c r="C579" s="40">
        <v>4.7450000000000001</v>
      </c>
      <c r="D579" s="40">
        <v>4.7450000000000001</v>
      </c>
      <c r="E579" s="40">
        <v>738.64300000000003</v>
      </c>
      <c r="F579" s="40">
        <v>6.95</v>
      </c>
      <c r="G579" s="40">
        <v>30.67</v>
      </c>
      <c r="H579" s="40">
        <v>613.52499999999998</v>
      </c>
      <c r="I579" s="40">
        <v>702.97400000000005</v>
      </c>
      <c r="J579" s="40">
        <v>85.01</v>
      </c>
      <c r="K579" s="40">
        <v>206.49100000000001</v>
      </c>
      <c r="L579" s="40">
        <v>2105.2269999999999</v>
      </c>
    </row>
    <row r="580" spans="1:12" x14ac:dyDescent="0.25">
      <c r="A580" s="31" t="s">
        <v>193</v>
      </c>
      <c r="B580" s="40">
        <v>5.95</v>
      </c>
      <c r="C580" s="40">
        <v>9.49</v>
      </c>
      <c r="D580" s="40">
        <v>9.49</v>
      </c>
      <c r="E580" s="40">
        <v>369.322</v>
      </c>
      <c r="F580" s="40">
        <v>3.4750000000000001</v>
      </c>
      <c r="G580" s="40">
        <v>15.335000000000001</v>
      </c>
      <c r="H580" s="40">
        <v>306.76299999999998</v>
      </c>
      <c r="I580" s="40">
        <v>351.48700000000002</v>
      </c>
      <c r="J580" s="40">
        <v>42.505000000000003</v>
      </c>
      <c r="K580" s="40">
        <v>103.245</v>
      </c>
      <c r="L580" s="40">
        <v>1071.3119999999999</v>
      </c>
    </row>
    <row r="581" spans="1:12" x14ac:dyDescent="0.25">
      <c r="A581" s="31" t="s">
        <v>194</v>
      </c>
      <c r="B581" s="40">
        <v>8.9250000000000007</v>
      </c>
      <c r="C581" s="40">
        <v>14.234999999999999</v>
      </c>
      <c r="D581" s="40">
        <v>14.234999999999999</v>
      </c>
      <c r="E581" s="40">
        <v>246.214</v>
      </c>
      <c r="F581" s="40">
        <v>2.3170000000000002</v>
      </c>
      <c r="G581" s="40">
        <v>10.223000000000001</v>
      </c>
      <c r="H581" s="40">
        <v>204.50800000000001</v>
      </c>
      <c r="I581" s="40">
        <v>234.32499999999999</v>
      </c>
      <c r="J581" s="40">
        <v>28.337</v>
      </c>
      <c r="K581" s="40">
        <v>68.83</v>
      </c>
      <c r="L581" s="40">
        <v>734.98199999999997</v>
      </c>
    </row>
    <row r="582" spans="1:12" x14ac:dyDescent="0.25">
      <c r="A582" s="31" t="s">
        <v>195</v>
      </c>
      <c r="B582" s="40">
        <v>11.9</v>
      </c>
      <c r="C582" s="40">
        <v>18.98</v>
      </c>
      <c r="D582" s="40">
        <v>18.98</v>
      </c>
      <c r="E582" s="40">
        <v>184.661</v>
      </c>
      <c r="F582" s="40">
        <v>1.738</v>
      </c>
      <c r="G582" s="40">
        <v>7.6669999999999998</v>
      </c>
      <c r="H582" s="40">
        <v>153.381</v>
      </c>
      <c r="I582" s="40">
        <v>175.744</v>
      </c>
      <c r="J582" s="40">
        <v>21.253</v>
      </c>
      <c r="K582" s="40">
        <v>51.622999999999998</v>
      </c>
      <c r="L582" s="40">
        <v>573.05100000000004</v>
      </c>
    </row>
    <row r="583" spans="1:12" x14ac:dyDescent="0.25">
      <c r="A583" s="31" t="s">
        <v>196</v>
      </c>
      <c r="B583" s="40">
        <v>14.875</v>
      </c>
      <c r="C583" s="40">
        <v>23.725000000000001</v>
      </c>
      <c r="D583" s="40">
        <v>23.725000000000001</v>
      </c>
      <c r="E583" s="40">
        <v>147.72900000000001</v>
      </c>
      <c r="F583" s="40">
        <v>1.39</v>
      </c>
      <c r="G583" s="40">
        <v>6.1340000000000003</v>
      </c>
      <c r="H583" s="40">
        <v>122.705</v>
      </c>
      <c r="I583" s="40">
        <v>140.595</v>
      </c>
      <c r="J583" s="40">
        <v>17.001999999999999</v>
      </c>
      <c r="K583" s="40">
        <v>41.298000000000002</v>
      </c>
      <c r="L583" s="40">
        <v>480.87799999999999</v>
      </c>
    </row>
    <row r="584" spans="1:12" x14ac:dyDescent="0.25">
      <c r="A584" s="31" t="s">
        <v>197</v>
      </c>
      <c r="B584" s="40">
        <v>17.850999999999999</v>
      </c>
      <c r="C584" s="40">
        <v>28.47</v>
      </c>
      <c r="D584" s="40">
        <v>28.47</v>
      </c>
      <c r="E584" s="40">
        <v>123.107</v>
      </c>
      <c r="F584" s="40">
        <v>1.1579999999999999</v>
      </c>
      <c r="G584" s="40">
        <v>5.1120000000000001</v>
      </c>
      <c r="H584" s="40">
        <v>102.254</v>
      </c>
      <c r="I584" s="40">
        <v>117.16200000000001</v>
      </c>
      <c r="J584" s="40">
        <v>14.167999999999999</v>
      </c>
      <c r="K584" s="40">
        <v>34.414999999999999</v>
      </c>
      <c r="L584" s="40">
        <v>423.584</v>
      </c>
    </row>
    <row r="585" spans="1:12" x14ac:dyDescent="0.25">
      <c r="A585" s="31" t="s">
        <v>198</v>
      </c>
      <c r="B585" s="40">
        <v>20.826000000000001</v>
      </c>
      <c r="C585" s="40">
        <v>33.215000000000003</v>
      </c>
      <c r="D585" s="40">
        <v>33.215000000000003</v>
      </c>
      <c r="E585" s="40">
        <v>105.52</v>
      </c>
      <c r="F585" s="40">
        <v>0.99299999999999999</v>
      </c>
      <c r="G585" s="40">
        <v>4.3810000000000002</v>
      </c>
      <c r="H585" s="40">
        <v>87.646000000000001</v>
      </c>
      <c r="I585" s="40">
        <v>100.425</v>
      </c>
      <c r="J585" s="40">
        <v>12.144</v>
      </c>
      <c r="K585" s="40">
        <v>29.498999999999999</v>
      </c>
      <c r="L585" s="40">
        <v>386.221</v>
      </c>
    </row>
    <row r="586" spans="1:12" x14ac:dyDescent="0.25">
      <c r="A586" s="31" t="s">
        <v>199</v>
      </c>
      <c r="B586" s="40">
        <v>23.800999999999998</v>
      </c>
      <c r="C586" s="40">
        <v>37.96</v>
      </c>
      <c r="D586" s="40">
        <v>37.96</v>
      </c>
      <c r="E586" s="40">
        <v>92.33</v>
      </c>
      <c r="F586" s="40">
        <v>0.86899999999999999</v>
      </c>
      <c r="G586" s="40">
        <v>3.8340000000000001</v>
      </c>
      <c r="H586" s="40">
        <v>76.691000000000003</v>
      </c>
      <c r="I586" s="40">
        <v>87.872</v>
      </c>
      <c r="J586" s="40">
        <v>10.625999999999999</v>
      </c>
      <c r="K586" s="40">
        <v>25.811</v>
      </c>
      <c r="L586" s="40">
        <v>361.31700000000001</v>
      </c>
    </row>
    <row r="587" spans="1:12" x14ac:dyDescent="0.25">
      <c r="A587" s="31" t="s">
        <v>200</v>
      </c>
      <c r="B587" s="40">
        <v>26.776</v>
      </c>
      <c r="C587" s="40">
        <v>42.704999999999998</v>
      </c>
      <c r="D587" s="40">
        <v>42.704999999999998</v>
      </c>
      <c r="E587" s="40">
        <v>82.070999999999998</v>
      </c>
      <c r="F587" s="40">
        <v>0.77200000000000002</v>
      </c>
      <c r="G587" s="40">
        <v>3.4079999999999999</v>
      </c>
      <c r="H587" s="40">
        <v>68.168999999999997</v>
      </c>
      <c r="I587" s="40">
        <v>78.108000000000004</v>
      </c>
      <c r="J587" s="40">
        <v>9.4459999999999997</v>
      </c>
      <c r="K587" s="40">
        <v>22.943000000000001</v>
      </c>
      <c r="L587" s="40">
        <v>344.714</v>
      </c>
    </row>
    <row r="588" spans="1:12" x14ac:dyDescent="0.25">
      <c r="A588" s="31" t="s">
        <v>182</v>
      </c>
      <c r="B588" s="40">
        <v>29.751000000000001</v>
      </c>
      <c r="C588" s="40">
        <v>47.45</v>
      </c>
      <c r="D588" s="40">
        <v>47.45</v>
      </c>
      <c r="E588" s="40">
        <v>73.864000000000004</v>
      </c>
      <c r="F588" s="40">
        <v>0.69499999999999995</v>
      </c>
      <c r="G588" s="40">
        <v>3.0670000000000002</v>
      </c>
      <c r="H588" s="40">
        <v>61.353000000000002</v>
      </c>
      <c r="I588" s="40">
        <v>70.296999999999997</v>
      </c>
      <c r="J588" s="40">
        <v>8.5009999999999994</v>
      </c>
      <c r="K588" s="40">
        <v>20.649000000000001</v>
      </c>
      <c r="L588" s="40">
        <v>333.92700000000002</v>
      </c>
    </row>
    <row r="589" spans="1:12" x14ac:dyDescent="0.25">
      <c r="A589" s="31" t="s">
        <v>183</v>
      </c>
      <c r="B589" s="40">
        <v>32.725999999999999</v>
      </c>
      <c r="C589" s="40">
        <v>52.195</v>
      </c>
      <c r="D589" s="40">
        <v>52.195</v>
      </c>
      <c r="E589" s="40">
        <v>67.149000000000001</v>
      </c>
      <c r="F589" s="40">
        <v>0.63200000000000001</v>
      </c>
      <c r="G589" s="40">
        <v>2.7879999999999998</v>
      </c>
      <c r="H589" s="40">
        <v>55.774999999999999</v>
      </c>
      <c r="I589" s="40">
        <v>63.906999999999996</v>
      </c>
      <c r="J589" s="40">
        <v>7.7279999999999998</v>
      </c>
      <c r="K589" s="40">
        <v>18.771999999999998</v>
      </c>
      <c r="L589" s="40">
        <v>327.36700000000002</v>
      </c>
    </row>
    <row r="590" spans="1:12" x14ac:dyDescent="0.25">
      <c r="A590" s="31" t="s">
        <v>184</v>
      </c>
      <c r="B590" s="40">
        <v>35.701000000000001</v>
      </c>
      <c r="C590" s="40">
        <v>56.94</v>
      </c>
      <c r="D590" s="40">
        <v>56.94</v>
      </c>
      <c r="E590" s="40">
        <v>61.554000000000002</v>
      </c>
      <c r="F590" s="40">
        <v>0.57899999999999996</v>
      </c>
      <c r="G590" s="40">
        <v>2.556</v>
      </c>
      <c r="H590" s="40">
        <v>51.127000000000002</v>
      </c>
      <c r="I590" s="40">
        <v>58.581000000000003</v>
      </c>
      <c r="J590" s="40">
        <v>7.0839999999999996</v>
      </c>
      <c r="K590" s="40">
        <v>17.207999999999998</v>
      </c>
      <c r="L590" s="40">
        <v>323.97800000000001</v>
      </c>
    </row>
    <row r="591" spans="1:12" x14ac:dyDescent="0.25">
      <c r="A591" s="31" t="s">
        <v>185</v>
      </c>
      <c r="B591" s="40">
        <v>38.676000000000002</v>
      </c>
      <c r="C591" s="40">
        <v>61.683999999999997</v>
      </c>
      <c r="D591" s="40">
        <v>61.683999999999997</v>
      </c>
      <c r="E591" s="40">
        <v>56.819000000000003</v>
      </c>
      <c r="F591" s="40">
        <v>0.53500000000000003</v>
      </c>
      <c r="G591" s="40">
        <v>2.359</v>
      </c>
      <c r="H591" s="40">
        <v>47.194000000000003</v>
      </c>
      <c r="I591" s="40">
        <v>54.075000000000003</v>
      </c>
      <c r="J591" s="40">
        <v>6.5389999999999997</v>
      </c>
      <c r="K591" s="40">
        <v>15.884</v>
      </c>
      <c r="L591" s="40">
        <v>323.02600000000001</v>
      </c>
    </row>
    <row r="592" spans="1:12" x14ac:dyDescent="0.25">
      <c r="A592" s="31" t="s">
        <v>186</v>
      </c>
      <c r="B592" s="40">
        <v>41.651000000000003</v>
      </c>
      <c r="C592" s="40">
        <v>66.429000000000002</v>
      </c>
      <c r="D592" s="40">
        <v>66.429000000000002</v>
      </c>
      <c r="E592" s="40">
        <v>52.76</v>
      </c>
      <c r="F592" s="40">
        <v>0.496</v>
      </c>
      <c r="G592" s="40">
        <v>2.1909999999999998</v>
      </c>
      <c r="H592" s="40">
        <v>43.823</v>
      </c>
      <c r="I592" s="40">
        <v>50.212000000000003</v>
      </c>
      <c r="J592" s="40">
        <v>6.0720000000000001</v>
      </c>
      <c r="K592" s="40">
        <v>14.749000000000001</v>
      </c>
      <c r="L592" s="40">
        <v>323.99099999999999</v>
      </c>
    </row>
    <row r="593" spans="1:12" x14ac:dyDescent="0.25">
      <c r="A593" s="31" t="s">
        <v>187</v>
      </c>
      <c r="B593" s="40">
        <v>44.625999999999998</v>
      </c>
      <c r="C593" s="40">
        <v>71.174000000000007</v>
      </c>
      <c r="D593" s="40">
        <v>71.174000000000007</v>
      </c>
      <c r="E593" s="40">
        <v>49.243000000000002</v>
      </c>
      <c r="F593" s="40">
        <v>0.46300000000000002</v>
      </c>
      <c r="G593" s="40">
        <v>2.0449999999999999</v>
      </c>
      <c r="H593" s="40">
        <v>40.902000000000001</v>
      </c>
      <c r="I593" s="40">
        <v>46.865000000000002</v>
      </c>
      <c r="J593" s="40">
        <v>5.6669999999999998</v>
      </c>
      <c r="K593" s="40">
        <v>13.766</v>
      </c>
      <c r="L593" s="40">
        <v>326.49200000000002</v>
      </c>
    </row>
    <row r="594" spans="1:12" x14ac:dyDescent="0.25">
      <c r="A594" s="31" t="s">
        <v>188</v>
      </c>
      <c r="B594" s="40">
        <v>47.600999999999999</v>
      </c>
      <c r="C594" s="40">
        <v>75.918999999999997</v>
      </c>
      <c r="D594" s="40">
        <v>75.918999999999997</v>
      </c>
      <c r="E594" s="40">
        <v>46.164999999999999</v>
      </c>
      <c r="F594" s="40">
        <v>0.434</v>
      </c>
      <c r="G594" s="40">
        <v>1.917</v>
      </c>
      <c r="H594" s="40">
        <v>38.344999999999999</v>
      </c>
      <c r="I594" s="40">
        <v>43.936</v>
      </c>
      <c r="J594" s="40">
        <v>5.3129999999999997</v>
      </c>
      <c r="K594" s="40">
        <v>12.906000000000001</v>
      </c>
      <c r="L594" s="40">
        <v>330.23599999999999</v>
      </c>
    </row>
    <row r="595" spans="1:12" x14ac:dyDescent="0.25">
      <c r="A595" s="31" t="s">
        <v>189</v>
      </c>
      <c r="B595" s="40">
        <v>50.576999999999998</v>
      </c>
      <c r="C595" s="40">
        <v>80.664000000000001</v>
      </c>
      <c r="D595" s="40">
        <v>80.664000000000001</v>
      </c>
      <c r="E595" s="40">
        <v>43.45</v>
      </c>
      <c r="F595" s="40">
        <v>0.40899999999999997</v>
      </c>
      <c r="G595" s="40">
        <v>1.804</v>
      </c>
      <c r="H595" s="40">
        <v>36.090000000000003</v>
      </c>
      <c r="I595" s="40">
        <v>41.350999999999999</v>
      </c>
      <c r="J595" s="40">
        <v>5.0010000000000003</v>
      </c>
      <c r="K595" s="40">
        <v>12.147</v>
      </c>
      <c r="L595" s="40">
        <v>335.00900000000001</v>
      </c>
    </row>
    <row r="596" spans="1:12" x14ac:dyDescent="0.25">
      <c r="A596" s="31" t="s">
        <v>190</v>
      </c>
      <c r="B596" s="40">
        <v>53.552</v>
      </c>
      <c r="C596" s="40">
        <v>85.409000000000006</v>
      </c>
      <c r="D596" s="40">
        <v>85.409000000000006</v>
      </c>
      <c r="E596" s="40">
        <v>41.036000000000001</v>
      </c>
      <c r="F596" s="40">
        <v>0.38600000000000001</v>
      </c>
      <c r="G596" s="40">
        <v>1.704</v>
      </c>
      <c r="H596" s="40">
        <v>34.085000000000001</v>
      </c>
      <c r="I596" s="40">
        <v>39.054000000000002</v>
      </c>
      <c r="J596" s="40">
        <v>4.7229999999999999</v>
      </c>
      <c r="K596" s="40">
        <v>11.472</v>
      </c>
      <c r="L596" s="40">
        <v>340.63499999999999</v>
      </c>
    </row>
    <row r="597" spans="1:12" x14ac:dyDescent="0.25">
      <c r="A597" s="31" t="s">
        <v>191</v>
      </c>
      <c r="B597" s="40">
        <v>56.527000000000001</v>
      </c>
      <c r="C597" s="40">
        <v>90.153999999999996</v>
      </c>
      <c r="D597" s="40">
        <v>90.153999999999996</v>
      </c>
      <c r="E597" s="40">
        <v>38.875999999999998</v>
      </c>
      <c r="F597" s="40">
        <v>0.36599999999999999</v>
      </c>
      <c r="G597" s="40">
        <v>1.6140000000000001</v>
      </c>
      <c r="H597" s="40">
        <v>32.290999999999997</v>
      </c>
      <c r="I597" s="40">
        <v>36.999000000000002</v>
      </c>
      <c r="J597" s="40">
        <v>4.4740000000000002</v>
      </c>
      <c r="K597" s="40">
        <v>10.868</v>
      </c>
      <c r="L597" s="40">
        <v>346.98099999999999</v>
      </c>
    </row>
    <row r="598" spans="1:12" x14ac:dyDescent="0.25">
      <c r="A598" s="31" t="s">
        <v>354</v>
      </c>
      <c r="B598" s="40">
        <v>59.502000000000002</v>
      </c>
      <c r="C598" s="40">
        <v>94.899000000000001</v>
      </c>
      <c r="D598" s="40">
        <v>94.899000000000001</v>
      </c>
      <c r="E598" s="40">
        <v>36.932000000000002</v>
      </c>
      <c r="F598" s="40">
        <v>0.34799999999999998</v>
      </c>
      <c r="G598" s="40">
        <v>1.5329999999999999</v>
      </c>
      <c r="H598" s="40">
        <v>30.675999999999998</v>
      </c>
      <c r="I598" s="40">
        <v>35.149000000000001</v>
      </c>
      <c r="J598" s="40">
        <v>4.2510000000000003</v>
      </c>
      <c r="K598" s="40">
        <v>10.324999999999999</v>
      </c>
      <c r="L598" s="40">
        <v>353.93799999999999</v>
      </c>
    </row>
    <row r="599" spans="1:12" x14ac:dyDescent="0.25">
      <c r="A599" s="31" t="s">
        <v>355</v>
      </c>
      <c r="B599" s="40">
        <v>62.476999999999997</v>
      </c>
      <c r="C599" s="40">
        <v>99.644000000000005</v>
      </c>
      <c r="D599" s="40">
        <v>99.644000000000005</v>
      </c>
      <c r="E599" s="40">
        <v>35.173000000000002</v>
      </c>
      <c r="F599" s="40">
        <v>0.33100000000000002</v>
      </c>
      <c r="G599" s="40">
        <v>1.46</v>
      </c>
      <c r="H599" s="40">
        <v>29.215</v>
      </c>
      <c r="I599" s="40">
        <v>33.475000000000001</v>
      </c>
      <c r="J599" s="40">
        <v>4.048</v>
      </c>
      <c r="K599" s="40">
        <v>9.8330000000000002</v>
      </c>
      <c r="L599" s="40">
        <v>361.41899999999998</v>
      </c>
    </row>
    <row r="600" spans="1:12" x14ac:dyDescent="0.25">
      <c r="A600" s="31" t="s">
        <v>356</v>
      </c>
      <c r="B600" s="40">
        <v>65.451999999999998</v>
      </c>
      <c r="C600" s="40">
        <v>104.389</v>
      </c>
      <c r="D600" s="40">
        <v>104.389</v>
      </c>
      <c r="E600" s="40">
        <v>33.575000000000003</v>
      </c>
      <c r="F600" s="40">
        <v>0.316</v>
      </c>
      <c r="G600" s="40">
        <v>1.3939999999999999</v>
      </c>
      <c r="H600" s="40">
        <v>27.888000000000002</v>
      </c>
      <c r="I600" s="40">
        <v>31.952999999999999</v>
      </c>
      <c r="J600" s="40">
        <v>3.8639999999999999</v>
      </c>
      <c r="K600" s="40">
        <v>9.3859999999999992</v>
      </c>
      <c r="L600" s="40">
        <v>369.35599999999999</v>
      </c>
    </row>
    <row r="601" spans="1:12" x14ac:dyDescent="0.25">
      <c r="A601" s="31" t="s">
        <v>357</v>
      </c>
      <c r="B601" s="40">
        <v>68.427000000000007</v>
      </c>
      <c r="C601" s="40">
        <v>109.134</v>
      </c>
      <c r="D601" s="40">
        <v>109.134</v>
      </c>
      <c r="E601" s="40">
        <v>32.115000000000002</v>
      </c>
      <c r="F601" s="40">
        <v>0.30199999999999999</v>
      </c>
      <c r="G601" s="40">
        <v>1.333</v>
      </c>
      <c r="H601" s="40">
        <v>26.675000000000001</v>
      </c>
      <c r="I601" s="40">
        <v>30.564</v>
      </c>
      <c r="J601" s="40">
        <v>3.6960000000000002</v>
      </c>
      <c r="K601" s="40">
        <v>8.9779999999999998</v>
      </c>
      <c r="L601" s="40">
        <v>377.68400000000003</v>
      </c>
    </row>
    <row r="602" spans="1:12" x14ac:dyDescent="0.25">
      <c r="A602" s="31" t="s">
        <v>358</v>
      </c>
      <c r="B602" s="40">
        <v>71.402000000000001</v>
      </c>
      <c r="C602" s="40">
        <v>113.879</v>
      </c>
      <c r="D602" s="40">
        <v>113.879</v>
      </c>
      <c r="E602" s="40">
        <v>30.777000000000001</v>
      </c>
      <c r="F602" s="40">
        <v>0.28999999999999998</v>
      </c>
      <c r="G602" s="40">
        <v>1.278</v>
      </c>
      <c r="H602" s="40">
        <v>25.564</v>
      </c>
      <c r="I602" s="40">
        <v>29.291</v>
      </c>
      <c r="J602" s="40">
        <v>3.5419999999999998</v>
      </c>
      <c r="K602" s="40">
        <v>8.6039999999999992</v>
      </c>
      <c r="L602" s="40">
        <v>386.36</v>
      </c>
    </row>
    <row r="603" spans="1:12" x14ac:dyDescent="0.25">
      <c r="A603" s="31" t="s">
        <v>359</v>
      </c>
      <c r="B603" s="40">
        <v>74.376999999999995</v>
      </c>
      <c r="C603" s="40">
        <v>118.624</v>
      </c>
      <c r="D603" s="40">
        <v>118.624</v>
      </c>
      <c r="E603" s="40">
        <v>29.545999999999999</v>
      </c>
      <c r="F603" s="40">
        <v>0.27800000000000002</v>
      </c>
      <c r="G603" s="40">
        <v>1.2270000000000001</v>
      </c>
      <c r="H603" s="40">
        <v>24.541</v>
      </c>
      <c r="I603" s="40">
        <v>28.119</v>
      </c>
      <c r="J603" s="40">
        <v>3.4</v>
      </c>
      <c r="K603" s="40">
        <v>8.26</v>
      </c>
      <c r="L603" s="40">
        <v>395.33600000000001</v>
      </c>
    </row>
    <row r="604" spans="1:12" x14ac:dyDescent="0.25">
      <c r="A604" s="31" t="s">
        <v>395</v>
      </c>
      <c r="B604" s="40">
        <v>77.352000000000004</v>
      </c>
      <c r="C604" s="40">
        <v>123.369</v>
      </c>
      <c r="D604" s="40">
        <v>123.369</v>
      </c>
      <c r="E604" s="40">
        <v>28.408999999999999</v>
      </c>
      <c r="F604" s="40">
        <v>0.26700000000000002</v>
      </c>
      <c r="G604" s="40">
        <v>1.18</v>
      </c>
      <c r="H604" s="40">
        <v>23.597000000000001</v>
      </c>
      <c r="I604" s="40">
        <v>27.036999999999999</v>
      </c>
      <c r="J604" s="40">
        <v>3.27</v>
      </c>
      <c r="K604" s="40">
        <v>7.9420000000000002</v>
      </c>
      <c r="L604" s="40">
        <v>404.58</v>
      </c>
    </row>
    <row r="605" spans="1:12" x14ac:dyDescent="0.25">
      <c r="A605" s="31" t="s">
        <v>396</v>
      </c>
      <c r="B605" s="40">
        <v>80.326999999999998</v>
      </c>
      <c r="C605" s="40">
        <v>128.114</v>
      </c>
      <c r="D605" s="40">
        <v>128.114</v>
      </c>
      <c r="E605" s="40">
        <v>27.356999999999999</v>
      </c>
      <c r="F605" s="40">
        <v>0.25700000000000001</v>
      </c>
      <c r="G605" s="40">
        <v>1.1359999999999999</v>
      </c>
      <c r="H605" s="40">
        <v>22.722999999999999</v>
      </c>
      <c r="I605" s="40">
        <v>26.036000000000001</v>
      </c>
      <c r="J605" s="40">
        <v>3.149</v>
      </c>
      <c r="K605" s="40">
        <v>7.6479999999999997</v>
      </c>
      <c r="L605" s="40">
        <v>414.06400000000002</v>
      </c>
    </row>
    <row r="606" spans="1:12" x14ac:dyDescent="0.25">
      <c r="A606" s="31" t="s">
        <v>415</v>
      </c>
      <c r="B606" s="40">
        <v>83.302999999999997</v>
      </c>
      <c r="C606" s="40">
        <v>132.85900000000001</v>
      </c>
      <c r="D606" s="40">
        <v>132.85900000000001</v>
      </c>
      <c r="E606" s="40">
        <v>26.38</v>
      </c>
      <c r="F606" s="40">
        <v>0.248</v>
      </c>
      <c r="G606" s="40">
        <v>1.095</v>
      </c>
      <c r="H606" s="40">
        <v>21.911999999999999</v>
      </c>
      <c r="I606" s="40">
        <v>25.106000000000002</v>
      </c>
      <c r="J606" s="40">
        <v>3.036</v>
      </c>
      <c r="K606" s="40">
        <v>7.375</v>
      </c>
      <c r="L606" s="40">
        <v>423.762</v>
      </c>
    </row>
    <row r="607" spans="1:12" x14ac:dyDescent="0.25">
      <c r="A607" s="31" t="s">
        <v>416</v>
      </c>
      <c r="B607" s="40">
        <v>86.278000000000006</v>
      </c>
      <c r="C607" s="40">
        <v>137.60400000000001</v>
      </c>
      <c r="D607" s="40">
        <v>137.60400000000001</v>
      </c>
      <c r="E607" s="40">
        <v>25.47</v>
      </c>
      <c r="F607" s="40">
        <v>0.24</v>
      </c>
      <c r="G607" s="40">
        <v>1.0580000000000001</v>
      </c>
      <c r="H607" s="40">
        <v>21.155999999999999</v>
      </c>
      <c r="I607" s="40">
        <v>24.24</v>
      </c>
      <c r="J607" s="40">
        <v>2.931</v>
      </c>
      <c r="K607" s="40">
        <v>7.12</v>
      </c>
      <c r="L607" s="40">
        <v>433.65</v>
      </c>
    </row>
    <row r="608" spans="1:12" x14ac:dyDescent="0.25">
      <c r="A608" s="31" t="s">
        <v>417</v>
      </c>
      <c r="B608" s="40">
        <v>89.253</v>
      </c>
      <c r="C608" s="40">
        <v>142.34899999999999</v>
      </c>
      <c r="D608" s="40">
        <v>142.34899999999999</v>
      </c>
      <c r="E608" s="40">
        <v>24.620999999999999</v>
      </c>
      <c r="F608" s="40">
        <v>0.23200000000000001</v>
      </c>
      <c r="G608" s="40">
        <v>1.022</v>
      </c>
      <c r="H608" s="40">
        <v>20.451000000000001</v>
      </c>
      <c r="I608" s="40">
        <v>23.431999999999999</v>
      </c>
      <c r="J608" s="40">
        <v>2.8340000000000001</v>
      </c>
      <c r="K608" s="40">
        <v>6.883</v>
      </c>
      <c r="L608" s="40">
        <v>443.709</v>
      </c>
    </row>
    <row r="609" spans="1:12" x14ac:dyDescent="0.25">
      <c r="A609" s="31" t="s">
        <v>418</v>
      </c>
      <c r="B609" s="40">
        <v>95.203000000000003</v>
      </c>
      <c r="C609" s="40">
        <v>151.839</v>
      </c>
      <c r="D609" s="40">
        <v>151.839</v>
      </c>
      <c r="E609" s="40">
        <v>23.082999999999998</v>
      </c>
      <c r="F609" s="40">
        <v>0.217</v>
      </c>
      <c r="G609" s="40">
        <v>0.95799999999999996</v>
      </c>
      <c r="H609" s="40">
        <v>19.172999999999998</v>
      </c>
      <c r="I609" s="40">
        <v>21.968</v>
      </c>
      <c r="J609" s="40">
        <v>2.657</v>
      </c>
      <c r="K609" s="40">
        <v>6.4530000000000003</v>
      </c>
      <c r="L609" s="40">
        <v>464.28</v>
      </c>
    </row>
    <row r="610" spans="1:12" x14ac:dyDescent="0.25">
      <c r="B610" s="44" t="s">
        <v>301</v>
      </c>
      <c r="C610" s="45"/>
      <c r="D610" s="45"/>
      <c r="E610" s="45"/>
      <c r="F610" s="45"/>
      <c r="G610" s="45"/>
      <c r="H610" s="45"/>
      <c r="I610" s="45"/>
      <c r="J610" s="45"/>
      <c r="K610" s="45"/>
      <c r="L610" s="45"/>
    </row>
    <row r="611" spans="1:12" x14ac:dyDescent="0.25">
      <c r="A611" s="31" t="s">
        <v>211</v>
      </c>
      <c r="B611" s="40">
        <v>2.9750000000000001</v>
      </c>
      <c r="C611" s="40">
        <v>15.824</v>
      </c>
      <c r="D611" s="40">
        <v>15.824</v>
      </c>
      <c r="E611" s="40">
        <v>2463.3739999999998</v>
      </c>
      <c r="F611" s="40">
        <v>6.95</v>
      </c>
      <c r="G611" s="40">
        <v>30.67</v>
      </c>
      <c r="H611" s="40">
        <v>613.52499999999998</v>
      </c>
      <c r="I611" s="40">
        <v>702.97400000000005</v>
      </c>
      <c r="J611" s="40">
        <v>85.01</v>
      </c>
      <c r="K611" s="40">
        <v>206.49100000000001</v>
      </c>
      <c r="L611" s="40">
        <v>3852.116</v>
      </c>
    </row>
    <row r="612" spans="1:12" x14ac:dyDescent="0.25">
      <c r="A612" s="31" t="s">
        <v>212</v>
      </c>
      <c r="B612" s="40">
        <v>5.95</v>
      </c>
      <c r="C612" s="40">
        <v>31.649000000000001</v>
      </c>
      <c r="D612" s="40">
        <v>31.649000000000001</v>
      </c>
      <c r="E612" s="40">
        <v>1231.6869999999999</v>
      </c>
      <c r="F612" s="40">
        <v>3.4750000000000001</v>
      </c>
      <c r="G612" s="40">
        <v>15.335000000000001</v>
      </c>
      <c r="H612" s="40">
        <v>306.76299999999998</v>
      </c>
      <c r="I612" s="40">
        <v>351.48700000000002</v>
      </c>
      <c r="J612" s="40">
        <v>42.505000000000003</v>
      </c>
      <c r="K612" s="40">
        <v>103.245</v>
      </c>
      <c r="L612" s="40">
        <v>1977.9949999999999</v>
      </c>
    </row>
    <row r="613" spans="1:12" x14ac:dyDescent="0.25">
      <c r="A613" s="31" t="s">
        <v>213</v>
      </c>
      <c r="B613" s="40">
        <v>8.9250000000000007</v>
      </c>
      <c r="C613" s="40">
        <v>47.472999999999999</v>
      </c>
      <c r="D613" s="40">
        <v>47.472999999999999</v>
      </c>
      <c r="E613" s="40">
        <v>821.125</v>
      </c>
      <c r="F613" s="40">
        <v>2.3170000000000002</v>
      </c>
      <c r="G613" s="40">
        <v>10.223000000000001</v>
      </c>
      <c r="H613" s="40">
        <v>204.50800000000001</v>
      </c>
      <c r="I613" s="40">
        <v>234.32499999999999</v>
      </c>
      <c r="J613" s="40">
        <v>28.337</v>
      </c>
      <c r="K613" s="40">
        <v>68.83</v>
      </c>
      <c r="L613" s="40">
        <v>1376.3689999999999</v>
      </c>
    </row>
    <row r="614" spans="1:12" x14ac:dyDescent="0.25">
      <c r="A614" s="31" t="s">
        <v>214</v>
      </c>
      <c r="B614" s="40">
        <v>11.9</v>
      </c>
      <c r="C614" s="40">
        <v>63.298000000000002</v>
      </c>
      <c r="D614" s="40">
        <v>63.298000000000002</v>
      </c>
      <c r="E614" s="40">
        <v>615.84400000000005</v>
      </c>
      <c r="F614" s="40">
        <v>1.738</v>
      </c>
      <c r="G614" s="40">
        <v>7.6669999999999998</v>
      </c>
      <c r="H614" s="40">
        <v>153.381</v>
      </c>
      <c r="I614" s="40">
        <v>175.744</v>
      </c>
      <c r="J614" s="40">
        <v>21.253</v>
      </c>
      <c r="K614" s="40">
        <v>51.622999999999998</v>
      </c>
      <c r="L614" s="40">
        <v>1092.8699999999999</v>
      </c>
    </row>
    <row r="615" spans="1:12" x14ac:dyDescent="0.25">
      <c r="A615" s="31" t="s">
        <v>215</v>
      </c>
      <c r="B615" s="40">
        <v>14.875</v>
      </c>
      <c r="C615" s="40">
        <v>79.122</v>
      </c>
      <c r="D615" s="40">
        <v>79.122</v>
      </c>
      <c r="E615" s="40">
        <v>492.67500000000001</v>
      </c>
      <c r="F615" s="40">
        <v>1.39</v>
      </c>
      <c r="G615" s="40">
        <v>6.1340000000000003</v>
      </c>
      <c r="H615" s="40">
        <v>122.705</v>
      </c>
      <c r="I615" s="40">
        <v>140.595</v>
      </c>
      <c r="J615" s="40">
        <v>17.001999999999999</v>
      </c>
      <c r="K615" s="40">
        <v>41.298000000000002</v>
      </c>
      <c r="L615" s="40">
        <v>936.61800000000005</v>
      </c>
    </row>
    <row r="616" spans="1:12" x14ac:dyDescent="0.25">
      <c r="A616" s="31" t="s">
        <v>216</v>
      </c>
      <c r="B616" s="40">
        <v>17.850999999999999</v>
      </c>
      <c r="C616" s="40">
        <v>94.947000000000003</v>
      </c>
      <c r="D616" s="40">
        <v>94.947000000000003</v>
      </c>
      <c r="E616" s="40">
        <v>410.56200000000001</v>
      </c>
      <c r="F616" s="40">
        <v>1.1579999999999999</v>
      </c>
      <c r="G616" s="40">
        <v>5.1120000000000001</v>
      </c>
      <c r="H616" s="40">
        <v>102.254</v>
      </c>
      <c r="I616" s="40">
        <v>117.16200000000001</v>
      </c>
      <c r="J616" s="40">
        <v>14.167999999999999</v>
      </c>
      <c r="K616" s="40">
        <v>34.414999999999999</v>
      </c>
      <c r="L616" s="40">
        <v>843.99300000000005</v>
      </c>
    </row>
    <row r="617" spans="1:12" x14ac:dyDescent="0.25">
      <c r="A617" s="31" t="s">
        <v>217</v>
      </c>
      <c r="B617" s="40">
        <v>20.826000000000001</v>
      </c>
      <c r="C617" s="40">
        <v>110.771</v>
      </c>
      <c r="D617" s="40">
        <v>110.771</v>
      </c>
      <c r="E617" s="40">
        <v>351.911</v>
      </c>
      <c r="F617" s="40">
        <v>0.99299999999999999</v>
      </c>
      <c r="G617" s="40">
        <v>4.3810000000000002</v>
      </c>
      <c r="H617" s="40">
        <v>87.646000000000001</v>
      </c>
      <c r="I617" s="40">
        <v>100.425</v>
      </c>
      <c r="J617" s="40">
        <v>12.144</v>
      </c>
      <c r="K617" s="40">
        <v>29.498999999999999</v>
      </c>
      <c r="L617" s="40">
        <v>787.72400000000005</v>
      </c>
    </row>
    <row r="618" spans="1:12" x14ac:dyDescent="0.25">
      <c r="A618" s="31" t="s">
        <v>218</v>
      </c>
      <c r="B618" s="40">
        <v>23.800999999999998</v>
      </c>
      <c r="C618" s="40">
        <v>126.596</v>
      </c>
      <c r="D618" s="40">
        <v>126.596</v>
      </c>
      <c r="E618" s="40">
        <v>307.92200000000003</v>
      </c>
      <c r="F618" s="40">
        <v>0.86899999999999999</v>
      </c>
      <c r="G618" s="40">
        <v>3.8340000000000001</v>
      </c>
      <c r="H618" s="40">
        <v>76.691000000000003</v>
      </c>
      <c r="I618" s="40">
        <v>87.872</v>
      </c>
      <c r="J618" s="40">
        <v>10.625999999999999</v>
      </c>
      <c r="K618" s="40">
        <v>25.811</v>
      </c>
      <c r="L618" s="40">
        <v>754.18100000000004</v>
      </c>
    </row>
    <row r="619" spans="1:12" x14ac:dyDescent="0.25">
      <c r="A619" s="31" t="s">
        <v>219</v>
      </c>
      <c r="B619" s="40">
        <v>26.776</v>
      </c>
      <c r="C619" s="40">
        <v>142.41999999999999</v>
      </c>
      <c r="D619" s="40">
        <v>142.41999999999999</v>
      </c>
      <c r="E619" s="40">
        <v>273.70800000000003</v>
      </c>
      <c r="F619" s="40">
        <v>0.77200000000000002</v>
      </c>
      <c r="G619" s="40">
        <v>3.4079999999999999</v>
      </c>
      <c r="H619" s="40">
        <v>68.168999999999997</v>
      </c>
      <c r="I619" s="40">
        <v>78.108000000000004</v>
      </c>
      <c r="J619" s="40">
        <v>9.4459999999999997</v>
      </c>
      <c r="K619" s="40">
        <v>22.943000000000001</v>
      </c>
      <c r="L619" s="40">
        <v>735.78099999999995</v>
      </c>
    </row>
    <row r="620" spans="1:12" x14ac:dyDescent="0.25">
      <c r="A620" s="31" t="s">
        <v>201</v>
      </c>
      <c r="B620" s="40">
        <v>29.751000000000001</v>
      </c>
      <c r="C620" s="40">
        <v>158.244</v>
      </c>
      <c r="D620" s="40">
        <v>158.244</v>
      </c>
      <c r="E620" s="40">
        <v>246.33699999999999</v>
      </c>
      <c r="F620" s="40">
        <v>0.69499999999999995</v>
      </c>
      <c r="G620" s="40">
        <v>3.0670000000000002</v>
      </c>
      <c r="H620" s="40">
        <v>61.353000000000002</v>
      </c>
      <c r="I620" s="40">
        <v>70.296999999999997</v>
      </c>
      <c r="J620" s="40">
        <v>8.5009999999999994</v>
      </c>
      <c r="K620" s="40">
        <v>20.649000000000001</v>
      </c>
      <c r="L620" s="40">
        <v>727.98800000000006</v>
      </c>
    </row>
    <row r="621" spans="1:12" x14ac:dyDescent="0.25">
      <c r="A621" s="31" t="s">
        <v>202</v>
      </c>
      <c r="B621" s="40">
        <v>32.725999999999999</v>
      </c>
      <c r="C621" s="40">
        <v>174.06899999999999</v>
      </c>
      <c r="D621" s="40">
        <v>174.06899999999999</v>
      </c>
      <c r="E621" s="40">
        <v>223.94300000000001</v>
      </c>
      <c r="F621" s="40">
        <v>0.63200000000000001</v>
      </c>
      <c r="G621" s="40">
        <v>2.7879999999999998</v>
      </c>
      <c r="H621" s="40">
        <v>55.774999999999999</v>
      </c>
      <c r="I621" s="40">
        <v>63.906999999999996</v>
      </c>
      <c r="J621" s="40">
        <v>7.7279999999999998</v>
      </c>
      <c r="K621" s="40">
        <v>18.771999999999998</v>
      </c>
      <c r="L621" s="40">
        <v>727.90899999999999</v>
      </c>
    </row>
    <row r="622" spans="1:12" x14ac:dyDescent="0.25">
      <c r="A622" s="31" t="s">
        <v>203</v>
      </c>
      <c r="B622" s="40">
        <v>35.701000000000001</v>
      </c>
      <c r="C622" s="40">
        <v>189.893</v>
      </c>
      <c r="D622" s="40">
        <v>189.893</v>
      </c>
      <c r="E622" s="40">
        <v>205.28100000000001</v>
      </c>
      <c r="F622" s="40">
        <v>0.57899999999999996</v>
      </c>
      <c r="G622" s="40">
        <v>2.556</v>
      </c>
      <c r="H622" s="40">
        <v>51.127000000000002</v>
      </c>
      <c r="I622" s="40">
        <v>58.581000000000003</v>
      </c>
      <c r="J622" s="40">
        <v>7.0839999999999996</v>
      </c>
      <c r="K622" s="40">
        <v>17.207999999999998</v>
      </c>
      <c r="L622" s="40">
        <v>733.61099999999999</v>
      </c>
    </row>
    <row r="623" spans="1:12" x14ac:dyDescent="0.25">
      <c r="A623" s="31" t="s">
        <v>204</v>
      </c>
      <c r="B623" s="40">
        <v>38.676000000000002</v>
      </c>
      <c r="C623" s="40">
        <v>205.71799999999999</v>
      </c>
      <c r="D623" s="40">
        <v>205.71799999999999</v>
      </c>
      <c r="E623" s="40">
        <v>189.49</v>
      </c>
      <c r="F623" s="40">
        <v>0.53500000000000003</v>
      </c>
      <c r="G623" s="40">
        <v>2.359</v>
      </c>
      <c r="H623" s="40">
        <v>47.194000000000003</v>
      </c>
      <c r="I623" s="40">
        <v>54.075000000000003</v>
      </c>
      <c r="J623" s="40">
        <v>6.5389999999999997</v>
      </c>
      <c r="K623" s="40">
        <v>15.884</v>
      </c>
      <c r="L623" s="40">
        <v>743.76499999999999</v>
      </c>
    </row>
    <row r="624" spans="1:12" x14ac:dyDescent="0.25">
      <c r="A624" s="31" t="s">
        <v>205</v>
      </c>
      <c r="B624" s="40">
        <v>41.651000000000003</v>
      </c>
      <c r="C624" s="40">
        <v>221.542</v>
      </c>
      <c r="D624" s="40">
        <v>221.542</v>
      </c>
      <c r="E624" s="40">
        <v>175.95500000000001</v>
      </c>
      <c r="F624" s="40">
        <v>0.496</v>
      </c>
      <c r="G624" s="40">
        <v>2.1909999999999998</v>
      </c>
      <c r="H624" s="40">
        <v>43.823</v>
      </c>
      <c r="I624" s="40">
        <v>50.212000000000003</v>
      </c>
      <c r="J624" s="40">
        <v>6.0720000000000001</v>
      </c>
      <c r="K624" s="40">
        <v>14.749000000000001</v>
      </c>
      <c r="L624" s="40">
        <v>757.41200000000003</v>
      </c>
    </row>
    <row r="625" spans="1:12" x14ac:dyDescent="0.25">
      <c r="A625" s="31" t="s">
        <v>206</v>
      </c>
      <c r="B625" s="40">
        <v>44.625999999999998</v>
      </c>
      <c r="C625" s="40">
        <v>237.36699999999999</v>
      </c>
      <c r="D625" s="40">
        <v>237.36699999999999</v>
      </c>
      <c r="E625" s="40">
        <v>164.22499999999999</v>
      </c>
      <c r="F625" s="40">
        <v>0.46300000000000002</v>
      </c>
      <c r="G625" s="40">
        <v>2.0449999999999999</v>
      </c>
      <c r="H625" s="40">
        <v>40.902000000000001</v>
      </c>
      <c r="I625" s="40">
        <v>46.865000000000002</v>
      </c>
      <c r="J625" s="40">
        <v>5.6669999999999998</v>
      </c>
      <c r="K625" s="40">
        <v>13.766</v>
      </c>
      <c r="L625" s="40">
        <v>773.86</v>
      </c>
    </row>
    <row r="626" spans="1:12" x14ac:dyDescent="0.25">
      <c r="A626" s="31" t="s">
        <v>207</v>
      </c>
      <c r="B626" s="40">
        <v>47.600999999999999</v>
      </c>
      <c r="C626" s="40">
        <v>253.191</v>
      </c>
      <c r="D626" s="40">
        <v>253.191</v>
      </c>
      <c r="E626" s="40">
        <v>153.96100000000001</v>
      </c>
      <c r="F626" s="40">
        <v>0.434</v>
      </c>
      <c r="G626" s="40">
        <v>1.917</v>
      </c>
      <c r="H626" s="40">
        <v>38.344999999999999</v>
      </c>
      <c r="I626" s="40">
        <v>43.936</v>
      </c>
      <c r="J626" s="40">
        <v>5.3129999999999997</v>
      </c>
      <c r="K626" s="40">
        <v>12.906000000000001</v>
      </c>
      <c r="L626" s="40">
        <v>792.57600000000002</v>
      </c>
    </row>
    <row r="627" spans="1:12" x14ac:dyDescent="0.25">
      <c r="A627" s="31" t="s">
        <v>208</v>
      </c>
      <c r="B627" s="40">
        <v>50.576999999999998</v>
      </c>
      <c r="C627" s="40">
        <v>269.01600000000002</v>
      </c>
      <c r="D627" s="40">
        <v>269.01600000000002</v>
      </c>
      <c r="E627" s="40">
        <v>144.904</v>
      </c>
      <c r="F627" s="40">
        <v>0.40899999999999997</v>
      </c>
      <c r="G627" s="40">
        <v>1.804</v>
      </c>
      <c r="H627" s="40">
        <v>36.090000000000003</v>
      </c>
      <c r="I627" s="40">
        <v>41.350999999999999</v>
      </c>
      <c r="J627" s="40">
        <v>5.0010000000000003</v>
      </c>
      <c r="K627" s="40">
        <v>12.147</v>
      </c>
      <c r="L627" s="40">
        <v>813.16700000000003</v>
      </c>
    </row>
    <row r="628" spans="1:12" x14ac:dyDescent="0.25">
      <c r="A628" s="31" t="s">
        <v>209</v>
      </c>
      <c r="B628" s="40">
        <v>53.552</v>
      </c>
      <c r="C628" s="40">
        <v>284.83999999999997</v>
      </c>
      <c r="D628" s="40">
        <v>284.83999999999997</v>
      </c>
      <c r="E628" s="40">
        <v>136.85400000000001</v>
      </c>
      <c r="F628" s="40">
        <v>0.38600000000000001</v>
      </c>
      <c r="G628" s="40">
        <v>1.704</v>
      </c>
      <c r="H628" s="40">
        <v>34.085000000000001</v>
      </c>
      <c r="I628" s="40">
        <v>39.054000000000002</v>
      </c>
      <c r="J628" s="40">
        <v>4.7229999999999999</v>
      </c>
      <c r="K628" s="40">
        <v>11.472</v>
      </c>
      <c r="L628" s="40">
        <v>835.31500000000005</v>
      </c>
    </row>
    <row r="629" spans="1:12" x14ac:dyDescent="0.25">
      <c r="A629" s="31" t="s">
        <v>210</v>
      </c>
      <c r="B629" s="40">
        <v>56.527000000000001</v>
      </c>
      <c r="C629" s="40">
        <v>300.66399999999999</v>
      </c>
      <c r="D629" s="40">
        <v>300.66399999999999</v>
      </c>
      <c r="E629" s="40">
        <v>129.65100000000001</v>
      </c>
      <c r="F629" s="40">
        <v>0.36599999999999999</v>
      </c>
      <c r="G629" s="40">
        <v>1.6140000000000001</v>
      </c>
      <c r="H629" s="40">
        <v>32.290999999999997</v>
      </c>
      <c r="I629" s="40">
        <v>36.999000000000002</v>
      </c>
      <c r="J629" s="40">
        <v>4.4740000000000002</v>
      </c>
      <c r="K629" s="40">
        <v>10.868</v>
      </c>
      <c r="L629" s="40">
        <v>858.77599999999995</v>
      </c>
    </row>
    <row r="630" spans="1:12" x14ac:dyDescent="0.25">
      <c r="A630" s="31" t="s">
        <v>360</v>
      </c>
      <c r="B630" s="40">
        <v>59.502000000000002</v>
      </c>
      <c r="C630" s="40">
        <v>316.48899999999998</v>
      </c>
      <c r="D630" s="40">
        <v>316.48899999999998</v>
      </c>
      <c r="E630" s="40">
        <v>123.169</v>
      </c>
      <c r="F630" s="40">
        <v>0.34799999999999998</v>
      </c>
      <c r="G630" s="40">
        <v>1.5329999999999999</v>
      </c>
      <c r="H630" s="40">
        <v>30.675999999999998</v>
      </c>
      <c r="I630" s="40">
        <v>35.149000000000001</v>
      </c>
      <c r="J630" s="40">
        <v>4.2510000000000003</v>
      </c>
      <c r="K630" s="40">
        <v>10.324999999999999</v>
      </c>
      <c r="L630" s="40">
        <v>883.35500000000002</v>
      </c>
    </row>
    <row r="631" spans="1:12" x14ac:dyDescent="0.25">
      <c r="A631" s="31" t="s">
        <v>361</v>
      </c>
      <c r="B631" s="40">
        <v>62.476999999999997</v>
      </c>
      <c r="C631" s="40">
        <v>332.31299999999999</v>
      </c>
      <c r="D631" s="40">
        <v>332.31299999999999</v>
      </c>
      <c r="E631" s="40">
        <v>117.304</v>
      </c>
      <c r="F631" s="40">
        <v>0.33100000000000002</v>
      </c>
      <c r="G631" s="40">
        <v>1.46</v>
      </c>
      <c r="H631" s="40">
        <v>29.215</v>
      </c>
      <c r="I631" s="40">
        <v>33.475000000000001</v>
      </c>
      <c r="J631" s="40">
        <v>4.048</v>
      </c>
      <c r="K631" s="40">
        <v>9.8330000000000002</v>
      </c>
      <c r="L631" s="40">
        <v>908.88800000000003</v>
      </c>
    </row>
    <row r="632" spans="1:12" x14ac:dyDescent="0.25">
      <c r="A632" s="31" t="s">
        <v>362</v>
      </c>
      <c r="B632" s="40">
        <v>65.451999999999998</v>
      </c>
      <c r="C632" s="40">
        <v>348.13799999999998</v>
      </c>
      <c r="D632" s="40">
        <v>348.13799999999998</v>
      </c>
      <c r="E632" s="40">
        <v>111.97199999999999</v>
      </c>
      <c r="F632" s="40">
        <v>0.316</v>
      </c>
      <c r="G632" s="40">
        <v>1.3939999999999999</v>
      </c>
      <c r="H632" s="40">
        <v>27.888000000000002</v>
      </c>
      <c r="I632" s="40">
        <v>31.952999999999999</v>
      </c>
      <c r="J632" s="40">
        <v>3.8639999999999999</v>
      </c>
      <c r="K632" s="40">
        <v>9.3859999999999992</v>
      </c>
      <c r="L632" s="40">
        <v>935.25099999999998</v>
      </c>
    </row>
    <row r="633" spans="1:12" x14ac:dyDescent="0.25">
      <c r="A633" s="31" t="s">
        <v>363</v>
      </c>
      <c r="B633" s="40">
        <v>68.427000000000007</v>
      </c>
      <c r="C633" s="40">
        <v>363.96199999999999</v>
      </c>
      <c r="D633" s="40">
        <v>363.96199999999999</v>
      </c>
      <c r="E633" s="40">
        <v>107.10299999999999</v>
      </c>
      <c r="F633" s="40">
        <v>0.30199999999999999</v>
      </c>
      <c r="G633" s="40">
        <v>1.333</v>
      </c>
      <c r="H633" s="40">
        <v>26.675000000000001</v>
      </c>
      <c r="I633" s="40">
        <v>30.564</v>
      </c>
      <c r="J633" s="40">
        <v>3.6960000000000002</v>
      </c>
      <c r="K633" s="40">
        <v>8.9779999999999998</v>
      </c>
      <c r="L633" s="40">
        <v>962.32799999999997</v>
      </c>
    </row>
    <row r="634" spans="1:12" x14ac:dyDescent="0.25">
      <c r="A634" s="31" t="s">
        <v>364</v>
      </c>
      <c r="B634" s="40">
        <v>71.402000000000001</v>
      </c>
      <c r="C634" s="40">
        <v>379.78699999999998</v>
      </c>
      <c r="D634" s="40">
        <v>379.78699999999998</v>
      </c>
      <c r="E634" s="40">
        <v>102.64100000000001</v>
      </c>
      <c r="F634" s="40">
        <v>0.28999999999999998</v>
      </c>
      <c r="G634" s="40">
        <v>1.278</v>
      </c>
      <c r="H634" s="40">
        <v>25.564</v>
      </c>
      <c r="I634" s="40">
        <v>29.291</v>
      </c>
      <c r="J634" s="40">
        <v>3.5419999999999998</v>
      </c>
      <c r="K634" s="40">
        <v>8.6039999999999992</v>
      </c>
      <c r="L634" s="40">
        <v>990.04</v>
      </c>
    </row>
    <row r="635" spans="1:12" x14ac:dyDescent="0.25">
      <c r="A635" s="31" t="s">
        <v>365</v>
      </c>
      <c r="B635" s="40">
        <v>74.376999999999995</v>
      </c>
      <c r="C635" s="40">
        <v>395.61099999999999</v>
      </c>
      <c r="D635" s="40">
        <v>395.61099999999999</v>
      </c>
      <c r="E635" s="40">
        <v>98.534999999999997</v>
      </c>
      <c r="F635" s="40">
        <v>0.27800000000000002</v>
      </c>
      <c r="G635" s="40">
        <v>1.2270000000000001</v>
      </c>
      <c r="H635" s="40">
        <v>24.541</v>
      </c>
      <c r="I635" s="40">
        <v>28.119</v>
      </c>
      <c r="J635" s="40">
        <v>3.4</v>
      </c>
      <c r="K635" s="40">
        <v>8.26</v>
      </c>
      <c r="L635" s="40">
        <v>1018.299</v>
      </c>
    </row>
    <row r="636" spans="1:12" x14ac:dyDescent="0.25">
      <c r="A636" s="31" t="s">
        <v>397</v>
      </c>
      <c r="B636" s="40">
        <v>77.352000000000004</v>
      </c>
      <c r="C636" s="40">
        <v>411.435</v>
      </c>
      <c r="D636" s="40">
        <v>411.435</v>
      </c>
      <c r="E636" s="40">
        <v>94.745000000000005</v>
      </c>
      <c r="F636" s="40">
        <v>0.26700000000000002</v>
      </c>
      <c r="G636" s="40">
        <v>1.18</v>
      </c>
      <c r="H636" s="40">
        <v>23.597000000000001</v>
      </c>
      <c r="I636" s="40">
        <v>27.036999999999999</v>
      </c>
      <c r="J636" s="40">
        <v>3.27</v>
      </c>
      <c r="K636" s="40">
        <v>7.9420000000000002</v>
      </c>
      <c r="L636" s="40">
        <v>1047.048</v>
      </c>
    </row>
    <row r="637" spans="1:12" x14ac:dyDescent="0.25">
      <c r="A637" s="31" t="s">
        <v>398</v>
      </c>
      <c r="B637" s="40">
        <v>80.326999999999998</v>
      </c>
      <c r="C637" s="40">
        <v>427.26</v>
      </c>
      <c r="D637" s="40">
        <v>427.26</v>
      </c>
      <c r="E637" s="40">
        <v>91.236000000000004</v>
      </c>
      <c r="F637" s="40">
        <v>0.25700000000000001</v>
      </c>
      <c r="G637" s="40">
        <v>1.1359999999999999</v>
      </c>
      <c r="H637" s="40">
        <v>22.722999999999999</v>
      </c>
      <c r="I637" s="40">
        <v>26.036000000000001</v>
      </c>
      <c r="J637" s="40">
        <v>3.149</v>
      </c>
      <c r="K637" s="40">
        <v>7.6479999999999997</v>
      </c>
      <c r="L637" s="40">
        <v>1076.2349999999999</v>
      </c>
    </row>
    <row r="638" spans="1:12" x14ac:dyDescent="0.25">
      <c r="A638" s="31" t="s">
        <v>419</v>
      </c>
      <c r="B638" s="40">
        <v>83.302999999999997</v>
      </c>
      <c r="C638" s="40">
        <v>443.084</v>
      </c>
      <c r="D638" s="40">
        <v>443.084</v>
      </c>
      <c r="E638" s="40">
        <v>87.977999999999994</v>
      </c>
      <c r="F638" s="40">
        <v>0.248</v>
      </c>
      <c r="G638" s="40">
        <v>1.095</v>
      </c>
      <c r="H638" s="40">
        <v>21.911999999999999</v>
      </c>
      <c r="I638" s="40">
        <v>25.106000000000002</v>
      </c>
      <c r="J638" s="40">
        <v>3.036</v>
      </c>
      <c r="K638" s="40">
        <v>7.375</v>
      </c>
      <c r="L638" s="40">
        <v>1105.81</v>
      </c>
    </row>
    <row r="639" spans="1:12" x14ac:dyDescent="0.25">
      <c r="A639" s="31" t="s">
        <v>420</v>
      </c>
      <c r="B639" s="40">
        <v>86.278000000000006</v>
      </c>
      <c r="C639" s="40">
        <v>458.90899999999999</v>
      </c>
      <c r="D639" s="40">
        <v>458.90899999999999</v>
      </c>
      <c r="E639" s="40">
        <v>84.944000000000003</v>
      </c>
      <c r="F639" s="40">
        <v>0.24</v>
      </c>
      <c r="G639" s="40">
        <v>1.0580000000000001</v>
      </c>
      <c r="H639" s="40">
        <v>21.155999999999999</v>
      </c>
      <c r="I639" s="40">
        <v>24.24</v>
      </c>
      <c r="J639" s="40">
        <v>2.931</v>
      </c>
      <c r="K639" s="40">
        <v>7.12</v>
      </c>
      <c r="L639" s="40">
        <v>1135.7339999999999</v>
      </c>
    </row>
    <row r="640" spans="1:12" x14ac:dyDescent="0.25">
      <c r="A640" s="31" t="s">
        <v>421</v>
      </c>
      <c r="B640" s="40">
        <v>89.253</v>
      </c>
      <c r="C640" s="40">
        <v>474.733</v>
      </c>
      <c r="D640" s="40">
        <v>474.733</v>
      </c>
      <c r="E640" s="40">
        <v>82.111999999999995</v>
      </c>
      <c r="F640" s="40">
        <v>0.23200000000000001</v>
      </c>
      <c r="G640" s="40">
        <v>1.022</v>
      </c>
      <c r="H640" s="40">
        <v>20.451000000000001</v>
      </c>
      <c r="I640" s="40">
        <v>23.431999999999999</v>
      </c>
      <c r="J640" s="40">
        <v>2.8340000000000001</v>
      </c>
      <c r="K640" s="40">
        <v>6.883</v>
      </c>
      <c r="L640" s="40">
        <v>1165.9680000000001</v>
      </c>
    </row>
    <row r="641" spans="1:12" x14ac:dyDescent="0.25">
      <c r="A641" s="31" t="s">
        <v>422</v>
      </c>
      <c r="B641" s="40">
        <v>95.203000000000003</v>
      </c>
      <c r="C641" s="40">
        <v>506.38200000000001</v>
      </c>
      <c r="D641" s="40">
        <v>506.38200000000001</v>
      </c>
      <c r="E641" s="40">
        <v>76.98</v>
      </c>
      <c r="F641" s="40">
        <v>0.217</v>
      </c>
      <c r="G641" s="40">
        <v>0.95799999999999996</v>
      </c>
      <c r="H641" s="40">
        <v>19.172999999999998</v>
      </c>
      <c r="I641" s="40">
        <v>21.968</v>
      </c>
      <c r="J641" s="40">
        <v>2.657</v>
      </c>
      <c r="K641" s="40">
        <v>6.4530000000000003</v>
      </c>
      <c r="L641" s="40">
        <v>1227.2629999999999</v>
      </c>
    </row>
    <row r="642" spans="1:12" x14ac:dyDescent="0.25">
      <c r="B642" s="44" t="s">
        <v>302</v>
      </c>
      <c r="C642" s="45"/>
      <c r="D642" s="45"/>
      <c r="E642" s="45"/>
      <c r="F642" s="45"/>
      <c r="G642" s="45"/>
      <c r="H642" s="45"/>
      <c r="I642" s="45"/>
      <c r="J642" s="45"/>
      <c r="K642" s="45"/>
      <c r="L642" s="45"/>
    </row>
    <row r="643" spans="1:12" x14ac:dyDescent="0.25">
      <c r="A643" s="31" t="s">
        <v>230</v>
      </c>
      <c r="B643" s="40">
        <v>2.9750000000000001</v>
      </c>
      <c r="C643" s="40">
        <v>14.827999999999999</v>
      </c>
      <c r="D643" s="40">
        <v>14.827999999999999</v>
      </c>
      <c r="E643" s="40">
        <v>2308.259</v>
      </c>
      <c r="F643" s="40">
        <v>6.95</v>
      </c>
      <c r="G643" s="40">
        <v>30.67</v>
      </c>
      <c r="H643" s="40">
        <v>613.52499999999998</v>
      </c>
      <c r="I643" s="40">
        <v>702.97400000000005</v>
      </c>
      <c r="J643" s="40">
        <v>85.01</v>
      </c>
      <c r="K643" s="40">
        <v>206.49100000000001</v>
      </c>
      <c r="L643" s="40">
        <v>3695.009</v>
      </c>
    </row>
    <row r="644" spans="1:12" x14ac:dyDescent="0.25">
      <c r="A644" s="31" t="s">
        <v>231</v>
      </c>
      <c r="B644" s="40">
        <v>5.95</v>
      </c>
      <c r="C644" s="40">
        <v>29.655999999999999</v>
      </c>
      <c r="D644" s="40">
        <v>29.655999999999999</v>
      </c>
      <c r="E644" s="40">
        <v>1154.1300000000001</v>
      </c>
      <c r="F644" s="40">
        <v>3.4750000000000001</v>
      </c>
      <c r="G644" s="40">
        <v>15.335000000000001</v>
      </c>
      <c r="H644" s="40">
        <v>306.76299999999998</v>
      </c>
      <c r="I644" s="40">
        <v>351.48700000000002</v>
      </c>
      <c r="J644" s="40">
        <v>42.505000000000003</v>
      </c>
      <c r="K644" s="40">
        <v>103.245</v>
      </c>
      <c r="L644" s="40">
        <v>1896.452</v>
      </c>
    </row>
    <row r="645" spans="1:12" x14ac:dyDescent="0.25">
      <c r="A645" s="31" t="s">
        <v>232</v>
      </c>
      <c r="B645" s="40">
        <v>8.9250000000000007</v>
      </c>
      <c r="C645" s="40">
        <v>44.484000000000002</v>
      </c>
      <c r="D645" s="40">
        <v>44.484000000000002</v>
      </c>
      <c r="E645" s="40">
        <v>769.42</v>
      </c>
      <c r="F645" s="40">
        <v>2.3170000000000002</v>
      </c>
      <c r="G645" s="40">
        <v>10.223000000000001</v>
      </c>
      <c r="H645" s="40">
        <v>204.50800000000001</v>
      </c>
      <c r="I645" s="40">
        <v>234.32499999999999</v>
      </c>
      <c r="J645" s="40">
        <v>28.337</v>
      </c>
      <c r="K645" s="40">
        <v>68.83</v>
      </c>
      <c r="L645" s="40">
        <v>1318.6859999999999</v>
      </c>
    </row>
    <row r="646" spans="1:12" x14ac:dyDescent="0.25">
      <c r="A646" s="31" t="s">
        <v>233</v>
      </c>
      <c r="B646" s="40">
        <v>11.9</v>
      </c>
      <c r="C646" s="40">
        <v>59.311999999999998</v>
      </c>
      <c r="D646" s="40">
        <v>59.311999999999998</v>
      </c>
      <c r="E646" s="40">
        <v>577.06500000000005</v>
      </c>
      <c r="F646" s="40">
        <v>1.738</v>
      </c>
      <c r="G646" s="40">
        <v>7.6669999999999998</v>
      </c>
      <c r="H646" s="40">
        <v>153.381</v>
      </c>
      <c r="I646" s="40">
        <v>175.744</v>
      </c>
      <c r="J646" s="40">
        <v>21.253</v>
      </c>
      <c r="K646" s="40">
        <v>51.622999999999998</v>
      </c>
      <c r="L646" s="40">
        <v>1046.1189999999999</v>
      </c>
    </row>
    <row r="647" spans="1:12" x14ac:dyDescent="0.25">
      <c r="A647" s="31" t="s">
        <v>234</v>
      </c>
      <c r="B647" s="40">
        <v>14.875</v>
      </c>
      <c r="C647" s="40">
        <v>74.14</v>
      </c>
      <c r="D647" s="40">
        <v>74.14</v>
      </c>
      <c r="E647" s="40">
        <v>461.65199999999999</v>
      </c>
      <c r="F647" s="40">
        <v>1.39</v>
      </c>
      <c r="G647" s="40">
        <v>6.1340000000000003</v>
      </c>
      <c r="H647" s="40">
        <v>122.705</v>
      </c>
      <c r="I647" s="40">
        <v>140.595</v>
      </c>
      <c r="J647" s="40">
        <v>17.001999999999999</v>
      </c>
      <c r="K647" s="40">
        <v>41.298000000000002</v>
      </c>
      <c r="L647" s="40">
        <v>895.63099999999997</v>
      </c>
    </row>
    <row r="648" spans="1:12" x14ac:dyDescent="0.25">
      <c r="A648" s="31" t="s">
        <v>235</v>
      </c>
      <c r="B648" s="40">
        <v>17.850999999999999</v>
      </c>
      <c r="C648" s="40">
        <v>88.968000000000004</v>
      </c>
      <c r="D648" s="40">
        <v>88.968000000000004</v>
      </c>
      <c r="E648" s="40">
        <v>384.71</v>
      </c>
      <c r="F648" s="40">
        <v>1.1579999999999999</v>
      </c>
      <c r="G648" s="40">
        <v>5.1120000000000001</v>
      </c>
      <c r="H648" s="40">
        <v>102.254</v>
      </c>
      <c r="I648" s="40">
        <v>117.16200000000001</v>
      </c>
      <c r="J648" s="40">
        <v>14.167999999999999</v>
      </c>
      <c r="K648" s="40">
        <v>34.414999999999999</v>
      </c>
      <c r="L648" s="40">
        <v>806.18299999999999</v>
      </c>
    </row>
    <row r="649" spans="1:12" x14ac:dyDescent="0.25">
      <c r="A649" s="31" t="s">
        <v>236</v>
      </c>
      <c r="B649" s="40">
        <v>20.826000000000001</v>
      </c>
      <c r="C649" s="40">
        <v>103.79600000000001</v>
      </c>
      <c r="D649" s="40">
        <v>103.79600000000001</v>
      </c>
      <c r="E649" s="40">
        <v>329.75099999999998</v>
      </c>
      <c r="F649" s="40">
        <v>0.99299999999999999</v>
      </c>
      <c r="G649" s="40">
        <v>4.3810000000000002</v>
      </c>
      <c r="H649" s="40">
        <v>87.646000000000001</v>
      </c>
      <c r="I649" s="40">
        <v>100.425</v>
      </c>
      <c r="J649" s="40">
        <v>12.144</v>
      </c>
      <c r="K649" s="40">
        <v>29.498999999999999</v>
      </c>
      <c r="L649" s="40">
        <v>751.61400000000003</v>
      </c>
    </row>
    <row r="650" spans="1:12" x14ac:dyDescent="0.25">
      <c r="A650" s="31" t="s">
        <v>237</v>
      </c>
      <c r="B650" s="40">
        <v>23.800999999999998</v>
      </c>
      <c r="C650" s="40">
        <v>118.624</v>
      </c>
      <c r="D650" s="40">
        <v>118.624</v>
      </c>
      <c r="E650" s="40">
        <v>288.53199999999998</v>
      </c>
      <c r="F650" s="40">
        <v>0.86899999999999999</v>
      </c>
      <c r="G650" s="40">
        <v>3.8340000000000001</v>
      </c>
      <c r="H650" s="40">
        <v>76.691000000000003</v>
      </c>
      <c r="I650" s="40">
        <v>87.872</v>
      </c>
      <c r="J650" s="40">
        <v>10.625999999999999</v>
      </c>
      <c r="K650" s="40">
        <v>25.811</v>
      </c>
      <c r="L650" s="40">
        <v>718.84699999999998</v>
      </c>
    </row>
    <row r="651" spans="1:12" x14ac:dyDescent="0.25">
      <c r="A651" s="31" t="s">
        <v>238</v>
      </c>
      <c r="B651" s="40">
        <v>26.776</v>
      </c>
      <c r="C651" s="40">
        <v>133.452</v>
      </c>
      <c r="D651" s="40">
        <v>133.452</v>
      </c>
      <c r="E651" s="40">
        <v>256.47300000000001</v>
      </c>
      <c r="F651" s="40">
        <v>0.77200000000000002</v>
      </c>
      <c r="G651" s="40">
        <v>3.4079999999999999</v>
      </c>
      <c r="H651" s="40">
        <v>68.168999999999997</v>
      </c>
      <c r="I651" s="40">
        <v>78.108000000000004</v>
      </c>
      <c r="J651" s="40">
        <v>9.4459999999999997</v>
      </c>
      <c r="K651" s="40">
        <v>22.943000000000001</v>
      </c>
      <c r="L651" s="40">
        <v>700.61</v>
      </c>
    </row>
    <row r="652" spans="1:12" x14ac:dyDescent="0.25">
      <c r="A652" s="31" t="s">
        <v>220</v>
      </c>
      <c r="B652" s="40">
        <v>29.751000000000001</v>
      </c>
      <c r="C652" s="40">
        <v>148.28</v>
      </c>
      <c r="D652" s="40">
        <v>148.28</v>
      </c>
      <c r="E652" s="40">
        <v>230.82599999999999</v>
      </c>
      <c r="F652" s="40">
        <v>0.69499999999999995</v>
      </c>
      <c r="G652" s="40">
        <v>3.0670000000000002</v>
      </c>
      <c r="H652" s="40">
        <v>61.353000000000002</v>
      </c>
      <c r="I652" s="40">
        <v>70.296999999999997</v>
      </c>
      <c r="J652" s="40">
        <v>8.5009999999999994</v>
      </c>
      <c r="K652" s="40">
        <v>20.649000000000001</v>
      </c>
      <c r="L652" s="40">
        <v>692.54899999999998</v>
      </c>
    </row>
    <row r="653" spans="1:12" x14ac:dyDescent="0.25">
      <c r="A653" s="31" t="s">
        <v>221</v>
      </c>
      <c r="B653" s="40">
        <v>32.725999999999999</v>
      </c>
      <c r="C653" s="40">
        <v>163.108</v>
      </c>
      <c r="D653" s="40">
        <v>163.108</v>
      </c>
      <c r="E653" s="40">
        <v>209.84200000000001</v>
      </c>
      <c r="F653" s="40">
        <v>0.63200000000000001</v>
      </c>
      <c r="G653" s="40">
        <v>2.7879999999999998</v>
      </c>
      <c r="H653" s="40">
        <v>55.774999999999999</v>
      </c>
      <c r="I653" s="40">
        <v>63.906999999999996</v>
      </c>
      <c r="J653" s="40">
        <v>7.7279999999999998</v>
      </c>
      <c r="K653" s="40">
        <v>18.771999999999998</v>
      </c>
      <c r="L653" s="40">
        <v>691.88599999999997</v>
      </c>
    </row>
    <row r="654" spans="1:12" x14ac:dyDescent="0.25">
      <c r="A654" s="31" t="s">
        <v>222</v>
      </c>
      <c r="B654" s="40">
        <v>35.701000000000001</v>
      </c>
      <c r="C654" s="40">
        <v>177.93600000000001</v>
      </c>
      <c r="D654" s="40">
        <v>177.93600000000001</v>
      </c>
      <c r="E654" s="40">
        <v>192.35499999999999</v>
      </c>
      <c r="F654" s="40">
        <v>0.57899999999999996</v>
      </c>
      <c r="G654" s="40">
        <v>2.556</v>
      </c>
      <c r="H654" s="40">
        <v>51.127000000000002</v>
      </c>
      <c r="I654" s="40">
        <v>58.581000000000003</v>
      </c>
      <c r="J654" s="40">
        <v>7.0839999999999996</v>
      </c>
      <c r="K654" s="40">
        <v>17.207999999999998</v>
      </c>
      <c r="L654" s="40">
        <v>696.77099999999996</v>
      </c>
    </row>
    <row r="655" spans="1:12" x14ac:dyDescent="0.25">
      <c r="A655" s="31" t="s">
        <v>223</v>
      </c>
      <c r="B655" s="40">
        <v>38.676000000000002</v>
      </c>
      <c r="C655" s="40">
        <v>192.76400000000001</v>
      </c>
      <c r="D655" s="40">
        <v>192.76400000000001</v>
      </c>
      <c r="E655" s="40">
        <v>177.55799999999999</v>
      </c>
      <c r="F655" s="40">
        <v>0.53500000000000003</v>
      </c>
      <c r="G655" s="40">
        <v>2.359</v>
      </c>
      <c r="H655" s="40">
        <v>47.194000000000003</v>
      </c>
      <c r="I655" s="40">
        <v>54.075000000000003</v>
      </c>
      <c r="J655" s="40">
        <v>6.5389999999999997</v>
      </c>
      <c r="K655" s="40">
        <v>15.884</v>
      </c>
      <c r="L655" s="40">
        <v>705.92499999999995</v>
      </c>
    </row>
    <row r="656" spans="1:12" x14ac:dyDescent="0.25">
      <c r="A656" s="31" t="s">
        <v>224</v>
      </c>
      <c r="B656" s="40">
        <v>41.651000000000003</v>
      </c>
      <c r="C656" s="40">
        <v>207.59200000000001</v>
      </c>
      <c r="D656" s="40">
        <v>207.59200000000001</v>
      </c>
      <c r="E656" s="40">
        <v>164.876</v>
      </c>
      <c r="F656" s="40">
        <v>0.496</v>
      </c>
      <c r="G656" s="40">
        <v>2.1909999999999998</v>
      </c>
      <c r="H656" s="40">
        <v>43.823</v>
      </c>
      <c r="I656" s="40">
        <v>50.212000000000003</v>
      </c>
      <c r="J656" s="40">
        <v>6.0720000000000001</v>
      </c>
      <c r="K656" s="40">
        <v>14.749000000000001</v>
      </c>
      <c r="L656" s="40">
        <v>718.43299999999999</v>
      </c>
    </row>
    <row r="657" spans="1:12" x14ac:dyDescent="0.25">
      <c r="A657" s="31" t="s">
        <v>225</v>
      </c>
      <c r="B657" s="40">
        <v>44.625999999999998</v>
      </c>
      <c r="C657" s="40">
        <v>222.42</v>
      </c>
      <c r="D657" s="40">
        <v>222.42</v>
      </c>
      <c r="E657" s="40">
        <v>153.88399999999999</v>
      </c>
      <c r="F657" s="40">
        <v>0.46300000000000002</v>
      </c>
      <c r="G657" s="40">
        <v>2.0449999999999999</v>
      </c>
      <c r="H657" s="40">
        <v>40.902000000000001</v>
      </c>
      <c r="I657" s="40">
        <v>46.865000000000002</v>
      </c>
      <c r="J657" s="40">
        <v>5.6669999999999998</v>
      </c>
      <c r="K657" s="40">
        <v>13.766</v>
      </c>
      <c r="L657" s="40">
        <v>733.625</v>
      </c>
    </row>
    <row r="658" spans="1:12" x14ac:dyDescent="0.25">
      <c r="A658" s="31" t="s">
        <v>226</v>
      </c>
      <c r="B658" s="40">
        <v>47.600999999999999</v>
      </c>
      <c r="C658" s="40">
        <v>237.24799999999999</v>
      </c>
      <c r="D658" s="40">
        <v>237.24799999999999</v>
      </c>
      <c r="E658" s="40">
        <v>144.26599999999999</v>
      </c>
      <c r="F658" s="40">
        <v>0.434</v>
      </c>
      <c r="G658" s="40">
        <v>1.917</v>
      </c>
      <c r="H658" s="40">
        <v>38.344999999999999</v>
      </c>
      <c r="I658" s="40">
        <v>43.936</v>
      </c>
      <c r="J658" s="40">
        <v>5.3129999999999997</v>
      </c>
      <c r="K658" s="40">
        <v>12.906000000000001</v>
      </c>
      <c r="L658" s="40">
        <v>750.995</v>
      </c>
    </row>
    <row r="659" spans="1:12" x14ac:dyDescent="0.25">
      <c r="A659" s="31" t="s">
        <v>227</v>
      </c>
      <c r="B659" s="40">
        <v>50.576999999999998</v>
      </c>
      <c r="C659" s="40">
        <v>252.07599999999999</v>
      </c>
      <c r="D659" s="40">
        <v>252.07599999999999</v>
      </c>
      <c r="E659" s="40">
        <v>135.78</v>
      </c>
      <c r="F659" s="40">
        <v>0.40899999999999997</v>
      </c>
      <c r="G659" s="40">
        <v>1.804</v>
      </c>
      <c r="H659" s="40">
        <v>36.090000000000003</v>
      </c>
      <c r="I659" s="40">
        <v>41.350999999999999</v>
      </c>
      <c r="J659" s="40">
        <v>5.0010000000000003</v>
      </c>
      <c r="K659" s="40">
        <v>12.147</v>
      </c>
      <c r="L659" s="40">
        <v>770.16300000000001</v>
      </c>
    </row>
    <row r="660" spans="1:12" x14ac:dyDescent="0.25">
      <c r="A660" s="31" t="s">
        <v>228</v>
      </c>
      <c r="B660" s="40">
        <v>53.552</v>
      </c>
      <c r="C660" s="40">
        <v>266.904</v>
      </c>
      <c r="D660" s="40">
        <v>266.904</v>
      </c>
      <c r="E660" s="40">
        <v>128.23699999999999</v>
      </c>
      <c r="F660" s="40">
        <v>0.38600000000000001</v>
      </c>
      <c r="G660" s="40">
        <v>1.704</v>
      </c>
      <c r="H660" s="40">
        <v>34.085000000000001</v>
      </c>
      <c r="I660" s="40">
        <v>39.054000000000002</v>
      </c>
      <c r="J660" s="40">
        <v>4.7229999999999999</v>
      </c>
      <c r="K660" s="40">
        <v>11.472</v>
      </c>
      <c r="L660" s="40">
        <v>790.82600000000002</v>
      </c>
    </row>
    <row r="661" spans="1:12" x14ac:dyDescent="0.25">
      <c r="A661" s="31" t="s">
        <v>229</v>
      </c>
      <c r="B661" s="40">
        <v>56.527000000000001</v>
      </c>
      <c r="C661" s="40">
        <v>281.73200000000003</v>
      </c>
      <c r="D661" s="40">
        <v>281.73200000000003</v>
      </c>
      <c r="E661" s="40">
        <v>121.48699999999999</v>
      </c>
      <c r="F661" s="40">
        <v>0.36599999999999999</v>
      </c>
      <c r="G661" s="40">
        <v>1.6140000000000001</v>
      </c>
      <c r="H661" s="40">
        <v>32.290999999999997</v>
      </c>
      <c r="I661" s="40">
        <v>36.999000000000002</v>
      </c>
      <c r="J661" s="40">
        <v>4.4740000000000002</v>
      </c>
      <c r="K661" s="40">
        <v>10.868</v>
      </c>
      <c r="L661" s="40">
        <v>812.74800000000005</v>
      </c>
    </row>
    <row r="662" spans="1:12" x14ac:dyDescent="0.25">
      <c r="A662" s="31" t="s">
        <v>366</v>
      </c>
      <c r="B662" s="40">
        <v>59.502000000000002</v>
      </c>
      <c r="C662" s="40">
        <v>296.56</v>
      </c>
      <c r="D662" s="40">
        <v>296.56</v>
      </c>
      <c r="E662" s="40">
        <v>115.413</v>
      </c>
      <c r="F662" s="40">
        <v>0.34799999999999998</v>
      </c>
      <c r="G662" s="40">
        <v>1.5329999999999999</v>
      </c>
      <c r="H662" s="40">
        <v>30.675999999999998</v>
      </c>
      <c r="I662" s="40">
        <v>35.149000000000001</v>
      </c>
      <c r="J662" s="40">
        <v>4.2510000000000003</v>
      </c>
      <c r="K662" s="40">
        <v>10.324999999999999</v>
      </c>
      <c r="L662" s="40">
        <v>835.74099999999999</v>
      </c>
    </row>
    <row r="663" spans="1:12" x14ac:dyDescent="0.25">
      <c r="A663" s="31" t="s">
        <v>367</v>
      </c>
      <c r="B663" s="40">
        <v>62.476999999999997</v>
      </c>
      <c r="C663" s="40">
        <v>311.38799999999998</v>
      </c>
      <c r="D663" s="40">
        <v>311.38799999999998</v>
      </c>
      <c r="E663" s="40">
        <v>109.917</v>
      </c>
      <c r="F663" s="40">
        <v>0.33100000000000002</v>
      </c>
      <c r="G663" s="40">
        <v>1.46</v>
      </c>
      <c r="H663" s="40">
        <v>29.215</v>
      </c>
      <c r="I663" s="40">
        <v>33.475000000000001</v>
      </c>
      <c r="J663" s="40">
        <v>4.048</v>
      </c>
      <c r="K663" s="40">
        <v>9.8330000000000002</v>
      </c>
      <c r="L663" s="40">
        <v>859.65099999999995</v>
      </c>
    </row>
    <row r="664" spans="1:12" x14ac:dyDescent="0.25">
      <c r="A664" s="31" t="s">
        <v>368</v>
      </c>
      <c r="B664" s="40">
        <v>65.451999999999998</v>
      </c>
      <c r="C664" s="40">
        <v>326.21600000000001</v>
      </c>
      <c r="D664" s="40">
        <v>326.21600000000001</v>
      </c>
      <c r="E664" s="40">
        <v>104.92100000000001</v>
      </c>
      <c r="F664" s="40">
        <v>0.316</v>
      </c>
      <c r="G664" s="40">
        <v>1.3939999999999999</v>
      </c>
      <c r="H664" s="40">
        <v>27.888000000000002</v>
      </c>
      <c r="I664" s="40">
        <v>31.952999999999999</v>
      </c>
      <c r="J664" s="40">
        <v>3.8639999999999999</v>
      </c>
      <c r="K664" s="40">
        <v>9.3859999999999992</v>
      </c>
      <c r="L664" s="40">
        <v>884.35599999999999</v>
      </c>
    </row>
    <row r="665" spans="1:12" x14ac:dyDescent="0.25">
      <c r="A665" s="31" t="s">
        <v>369</v>
      </c>
      <c r="B665" s="40">
        <v>68.427000000000007</v>
      </c>
      <c r="C665" s="40">
        <v>341.04399999999998</v>
      </c>
      <c r="D665" s="40">
        <v>341.04399999999998</v>
      </c>
      <c r="E665" s="40">
        <v>100.35899999999999</v>
      </c>
      <c r="F665" s="40">
        <v>0.30199999999999999</v>
      </c>
      <c r="G665" s="40">
        <v>1.333</v>
      </c>
      <c r="H665" s="40">
        <v>26.675000000000001</v>
      </c>
      <c r="I665" s="40">
        <v>30.564</v>
      </c>
      <c r="J665" s="40">
        <v>3.6960000000000002</v>
      </c>
      <c r="K665" s="40">
        <v>8.9779999999999998</v>
      </c>
      <c r="L665" s="40">
        <v>909.74800000000005</v>
      </c>
    </row>
    <row r="666" spans="1:12" x14ac:dyDescent="0.25">
      <c r="A666" s="31" t="s">
        <v>370</v>
      </c>
      <c r="B666" s="40">
        <v>71.402000000000001</v>
      </c>
      <c r="C666" s="40">
        <v>355.87200000000001</v>
      </c>
      <c r="D666" s="40">
        <v>355.87200000000001</v>
      </c>
      <c r="E666" s="40">
        <v>96.177000000000007</v>
      </c>
      <c r="F666" s="40">
        <v>0.28999999999999998</v>
      </c>
      <c r="G666" s="40">
        <v>1.278</v>
      </c>
      <c r="H666" s="40">
        <v>25.564</v>
      </c>
      <c r="I666" s="40">
        <v>29.291</v>
      </c>
      <c r="J666" s="40">
        <v>3.5419999999999998</v>
      </c>
      <c r="K666" s="40">
        <v>8.6039999999999992</v>
      </c>
      <c r="L666" s="40">
        <v>935.74599999999998</v>
      </c>
    </row>
    <row r="667" spans="1:12" x14ac:dyDescent="0.25">
      <c r="A667" s="31" t="s">
        <v>371</v>
      </c>
      <c r="B667" s="40">
        <v>74.376999999999995</v>
      </c>
      <c r="C667" s="40">
        <v>370.7</v>
      </c>
      <c r="D667" s="40">
        <v>370.7</v>
      </c>
      <c r="E667" s="40">
        <v>92.33</v>
      </c>
      <c r="F667" s="40">
        <v>0.27800000000000002</v>
      </c>
      <c r="G667" s="40">
        <v>1.2270000000000001</v>
      </c>
      <c r="H667" s="40">
        <v>24.541</v>
      </c>
      <c r="I667" s="40">
        <v>28.119</v>
      </c>
      <c r="J667" s="40">
        <v>3.4</v>
      </c>
      <c r="K667" s="40">
        <v>8.26</v>
      </c>
      <c r="L667" s="40">
        <v>962.27200000000005</v>
      </c>
    </row>
    <row r="668" spans="1:12" x14ac:dyDescent="0.25">
      <c r="A668" s="31" t="s">
        <v>399</v>
      </c>
      <c r="B668" s="40">
        <v>77.352000000000004</v>
      </c>
      <c r="C668" s="40">
        <v>385.52800000000002</v>
      </c>
      <c r="D668" s="40">
        <v>385.52800000000002</v>
      </c>
      <c r="E668" s="40">
        <v>88.778999999999996</v>
      </c>
      <c r="F668" s="40">
        <v>0.26700000000000002</v>
      </c>
      <c r="G668" s="40">
        <v>1.18</v>
      </c>
      <c r="H668" s="40">
        <v>23.597000000000001</v>
      </c>
      <c r="I668" s="40">
        <v>27.036999999999999</v>
      </c>
      <c r="J668" s="40">
        <v>3.27</v>
      </c>
      <c r="K668" s="40">
        <v>7.9420000000000002</v>
      </c>
      <c r="L668" s="40">
        <v>989.26800000000003</v>
      </c>
    </row>
    <row r="669" spans="1:12" x14ac:dyDescent="0.25">
      <c r="A669" s="31" t="s">
        <v>400</v>
      </c>
      <c r="B669" s="40">
        <v>80.326999999999998</v>
      </c>
      <c r="C669" s="40">
        <v>400.35599999999999</v>
      </c>
      <c r="D669" s="40">
        <v>400.35599999999999</v>
      </c>
      <c r="E669" s="40">
        <v>85.491</v>
      </c>
      <c r="F669" s="40">
        <v>0.25700000000000001</v>
      </c>
      <c r="G669" s="40">
        <v>1.1359999999999999</v>
      </c>
      <c r="H669" s="40">
        <v>22.722999999999999</v>
      </c>
      <c r="I669" s="40">
        <v>26.036000000000001</v>
      </c>
      <c r="J669" s="40">
        <v>3.149</v>
      </c>
      <c r="K669" s="40">
        <v>7.6479999999999997</v>
      </c>
      <c r="L669" s="40">
        <v>1016.682</v>
      </c>
    </row>
    <row r="670" spans="1:12" x14ac:dyDescent="0.25">
      <c r="A670" s="31" t="s">
        <v>423</v>
      </c>
      <c r="B670" s="40">
        <v>83.302999999999997</v>
      </c>
      <c r="C670" s="40">
        <v>415.18400000000003</v>
      </c>
      <c r="D670" s="40">
        <v>415.18400000000003</v>
      </c>
      <c r="E670" s="40">
        <v>82.438000000000002</v>
      </c>
      <c r="F670" s="40">
        <v>0.248</v>
      </c>
      <c r="G670" s="40">
        <v>1.095</v>
      </c>
      <c r="H670" s="40">
        <v>21.911999999999999</v>
      </c>
      <c r="I670" s="40">
        <v>25.106000000000002</v>
      </c>
      <c r="J670" s="40">
        <v>3.036</v>
      </c>
      <c r="K670" s="40">
        <v>7.375</v>
      </c>
      <c r="L670" s="40">
        <v>1044.47</v>
      </c>
    </row>
    <row r="671" spans="1:12" x14ac:dyDescent="0.25">
      <c r="A671" s="31" t="s">
        <v>424</v>
      </c>
      <c r="B671" s="40">
        <v>86.278000000000006</v>
      </c>
      <c r="C671" s="40">
        <v>430.012</v>
      </c>
      <c r="D671" s="40">
        <v>430.012</v>
      </c>
      <c r="E671" s="40">
        <v>79.594999999999999</v>
      </c>
      <c r="F671" s="40">
        <v>0.24</v>
      </c>
      <c r="G671" s="40">
        <v>1.0580000000000001</v>
      </c>
      <c r="H671" s="40">
        <v>21.155999999999999</v>
      </c>
      <c r="I671" s="40">
        <v>24.24</v>
      </c>
      <c r="J671" s="40">
        <v>2.931</v>
      </c>
      <c r="K671" s="40">
        <v>7.12</v>
      </c>
      <c r="L671" s="40">
        <v>1072.5909999999999</v>
      </c>
    </row>
    <row r="672" spans="1:12" x14ac:dyDescent="0.25">
      <c r="A672" s="31" t="s">
        <v>425</v>
      </c>
      <c r="B672" s="40">
        <v>89.253</v>
      </c>
      <c r="C672" s="40">
        <v>444.84</v>
      </c>
      <c r="D672" s="40">
        <v>444.84</v>
      </c>
      <c r="E672" s="40">
        <v>76.941999999999993</v>
      </c>
      <c r="F672" s="40">
        <v>0.23200000000000001</v>
      </c>
      <c r="G672" s="40">
        <v>1.022</v>
      </c>
      <c r="H672" s="40">
        <v>20.451000000000001</v>
      </c>
      <c r="I672" s="40">
        <v>23.431999999999999</v>
      </c>
      <c r="J672" s="40">
        <v>2.8340000000000001</v>
      </c>
      <c r="K672" s="40">
        <v>6.883</v>
      </c>
      <c r="L672" s="40">
        <v>1101.0119999999999</v>
      </c>
    </row>
    <row r="673" spans="1:12" x14ac:dyDescent="0.25">
      <c r="A673" s="31" t="s">
        <v>426</v>
      </c>
      <c r="B673" s="40">
        <v>95.203000000000003</v>
      </c>
      <c r="C673" s="40">
        <v>474.49599999999998</v>
      </c>
      <c r="D673" s="40">
        <v>474.49599999999998</v>
      </c>
      <c r="E673" s="40">
        <v>72.132999999999996</v>
      </c>
      <c r="F673" s="40">
        <v>0.217</v>
      </c>
      <c r="G673" s="40">
        <v>0.95799999999999996</v>
      </c>
      <c r="H673" s="40">
        <v>19.172999999999998</v>
      </c>
      <c r="I673" s="40">
        <v>21.968</v>
      </c>
      <c r="J673" s="40">
        <v>2.657</v>
      </c>
      <c r="K673" s="40">
        <v>6.4530000000000003</v>
      </c>
      <c r="L673" s="40">
        <v>1158.644</v>
      </c>
    </row>
    <row r="674" spans="1:12" x14ac:dyDescent="0.25">
      <c r="B674" s="44" t="s">
        <v>303</v>
      </c>
      <c r="C674" s="45"/>
      <c r="D674" s="45"/>
      <c r="E674" s="45"/>
      <c r="F674" s="45"/>
      <c r="G674" s="45"/>
      <c r="H674" s="45"/>
      <c r="I674" s="45"/>
      <c r="J674" s="45"/>
      <c r="K674" s="45"/>
      <c r="L674" s="45"/>
    </row>
    <row r="675" spans="1:12" x14ac:dyDescent="0.25">
      <c r="A675" s="31" t="s">
        <v>249</v>
      </c>
      <c r="B675" s="40">
        <v>2.9750000000000001</v>
      </c>
      <c r="C675" s="40">
        <v>17.794</v>
      </c>
      <c r="D675" s="40">
        <v>17.794</v>
      </c>
      <c r="E675" s="40">
        <v>2769.9110000000001</v>
      </c>
      <c r="F675" s="40">
        <v>6.95</v>
      </c>
      <c r="G675" s="40">
        <v>30.67</v>
      </c>
      <c r="H675" s="40">
        <v>613.52499999999998</v>
      </c>
      <c r="I675" s="40">
        <v>702.97400000000005</v>
      </c>
      <c r="J675" s="40">
        <v>85.01</v>
      </c>
      <c r="K675" s="40">
        <v>206.49100000000001</v>
      </c>
      <c r="L675" s="40">
        <v>4162.5929999999998</v>
      </c>
    </row>
    <row r="676" spans="1:12" x14ac:dyDescent="0.25">
      <c r="A676" s="31" t="s">
        <v>250</v>
      </c>
      <c r="B676" s="40">
        <v>5.95</v>
      </c>
      <c r="C676" s="40">
        <v>35.587000000000003</v>
      </c>
      <c r="D676" s="40">
        <v>35.587000000000003</v>
      </c>
      <c r="E676" s="40">
        <v>1384.9559999999999</v>
      </c>
      <c r="F676" s="40">
        <v>3.4750000000000001</v>
      </c>
      <c r="G676" s="40">
        <v>15.335000000000001</v>
      </c>
      <c r="H676" s="40">
        <v>306.76299999999998</v>
      </c>
      <c r="I676" s="40">
        <v>351.48700000000002</v>
      </c>
      <c r="J676" s="40">
        <v>42.505000000000003</v>
      </c>
      <c r="K676" s="40">
        <v>103.245</v>
      </c>
      <c r="L676" s="40">
        <v>2139.14</v>
      </c>
    </row>
    <row r="677" spans="1:12" x14ac:dyDescent="0.25">
      <c r="A677" s="31" t="s">
        <v>251</v>
      </c>
      <c r="B677" s="40">
        <v>8.9250000000000007</v>
      </c>
      <c r="C677" s="40">
        <v>53.381</v>
      </c>
      <c r="D677" s="40">
        <v>53.381</v>
      </c>
      <c r="E677" s="40">
        <v>923.30399999999997</v>
      </c>
      <c r="F677" s="40">
        <v>2.3170000000000002</v>
      </c>
      <c r="G677" s="40">
        <v>10.223000000000001</v>
      </c>
      <c r="H677" s="40">
        <v>204.50800000000001</v>
      </c>
      <c r="I677" s="40">
        <v>234.32499999999999</v>
      </c>
      <c r="J677" s="40">
        <v>28.337</v>
      </c>
      <c r="K677" s="40">
        <v>68.83</v>
      </c>
      <c r="L677" s="40">
        <v>1490.364</v>
      </c>
    </row>
    <row r="678" spans="1:12" x14ac:dyDescent="0.25">
      <c r="A678" s="31" t="s">
        <v>252</v>
      </c>
      <c r="B678" s="40">
        <v>11.9</v>
      </c>
      <c r="C678" s="40">
        <v>71.174000000000007</v>
      </c>
      <c r="D678" s="40">
        <v>71.174000000000007</v>
      </c>
      <c r="E678" s="40">
        <v>692.47799999999995</v>
      </c>
      <c r="F678" s="40">
        <v>1.738</v>
      </c>
      <c r="G678" s="40">
        <v>7.6669999999999998</v>
      </c>
      <c r="H678" s="40">
        <v>153.381</v>
      </c>
      <c r="I678" s="40">
        <v>175.744</v>
      </c>
      <c r="J678" s="40">
        <v>21.253</v>
      </c>
      <c r="K678" s="40">
        <v>51.622999999999998</v>
      </c>
      <c r="L678" s="40">
        <v>1185.2560000000001</v>
      </c>
    </row>
    <row r="679" spans="1:12" x14ac:dyDescent="0.25">
      <c r="A679" s="31" t="s">
        <v>253</v>
      </c>
      <c r="B679" s="40">
        <v>14.875</v>
      </c>
      <c r="C679" s="40">
        <v>88.968000000000004</v>
      </c>
      <c r="D679" s="40">
        <v>88.968000000000004</v>
      </c>
      <c r="E679" s="40">
        <v>553.98199999999997</v>
      </c>
      <c r="F679" s="40">
        <v>1.39</v>
      </c>
      <c r="G679" s="40">
        <v>6.1340000000000003</v>
      </c>
      <c r="H679" s="40">
        <v>122.705</v>
      </c>
      <c r="I679" s="40">
        <v>140.595</v>
      </c>
      <c r="J679" s="40">
        <v>17.001999999999999</v>
      </c>
      <c r="K679" s="40">
        <v>41.298000000000002</v>
      </c>
      <c r="L679" s="40">
        <v>1017.617</v>
      </c>
    </row>
    <row r="680" spans="1:12" x14ac:dyDescent="0.25">
      <c r="A680" s="31" t="s">
        <v>254</v>
      </c>
      <c r="B680" s="40">
        <v>17.850999999999999</v>
      </c>
      <c r="C680" s="40">
        <v>106.762</v>
      </c>
      <c r="D680" s="40">
        <v>106.762</v>
      </c>
      <c r="E680" s="40">
        <v>461.65199999999999</v>
      </c>
      <c r="F680" s="40">
        <v>1.1579999999999999</v>
      </c>
      <c r="G680" s="40">
        <v>5.1120000000000001</v>
      </c>
      <c r="H680" s="40">
        <v>102.254</v>
      </c>
      <c r="I680" s="40">
        <v>117.16200000000001</v>
      </c>
      <c r="J680" s="40">
        <v>14.167999999999999</v>
      </c>
      <c r="K680" s="40">
        <v>34.414999999999999</v>
      </c>
      <c r="L680" s="40">
        <v>918.71299999999997</v>
      </c>
    </row>
    <row r="681" spans="1:12" x14ac:dyDescent="0.25">
      <c r="A681" s="31" t="s">
        <v>255</v>
      </c>
      <c r="B681" s="40">
        <v>20.826000000000001</v>
      </c>
      <c r="C681" s="40">
        <v>124.55500000000001</v>
      </c>
      <c r="D681" s="40">
        <v>124.55500000000001</v>
      </c>
      <c r="E681" s="40">
        <v>395.702</v>
      </c>
      <c r="F681" s="40">
        <v>0.99299999999999999</v>
      </c>
      <c r="G681" s="40">
        <v>4.3810000000000002</v>
      </c>
      <c r="H681" s="40">
        <v>87.646000000000001</v>
      </c>
      <c r="I681" s="40">
        <v>100.425</v>
      </c>
      <c r="J681" s="40">
        <v>12.144</v>
      </c>
      <c r="K681" s="40">
        <v>29.498999999999999</v>
      </c>
      <c r="L681" s="40">
        <v>859.08299999999997</v>
      </c>
    </row>
    <row r="682" spans="1:12" x14ac:dyDescent="0.25">
      <c r="A682" s="31" t="s">
        <v>256</v>
      </c>
      <c r="B682" s="40">
        <v>23.800999999999998</v>
      </c>
      <c r="C682" s="40">
        <v>142.34899999999999</v>
      </c>
      <c r="D682" s="40">
        <v>142.34899999999999</v>
      </c>
      <c r="E682" s="40">
        <v>346.23899999999998</v>
      </c>
      <c r="F682" s="40">
        <v>0.86899999999999999</v>
      </c>
      <c r="G682" s="40">
        <v>3.8340000000000001</v>
      </c>
      <c r="H682" s="40">
        <v>76.691000000000003</v>
      </c>
      <c r="I682" s="40">
        <v>87.872</v>
      </c>
      <c r="J682" s="40">
        <v>10.625999999999999</v>
      </c>
      <c r="K682" s="40">
        <v>25.811</v>
      </c>
      <c r="L682" s="40">
        <v>824.00400000000002</v>
      </c>
    </row>
    <row r="683" spans="1:12" x14ac:dyDescent="0.25">
      <c r="A683" s="31" t="s">
        <v>257</v>
      </c>
      <c r="B683" s="40">
        <v>26.776</v>
      </c>
      <c r="C683" s="40">
        <v>160.142</v>
      </c>
      <c r="D683" s="40">
        <v>160.142</v>
      </c>
      <c r="E683" s="40">
        <v>307.76799999999997</v>
      </c>
      <c r="F683" s="40">
        <v>0.77200000000000002</v>
      </c>
      <c r="G683" s="40">
        <v>3.4079999999999999</v>
      </c>
      <c r="H683" s="40">
        <v>68.168999999999997</v>
      </c>
      <c r="I683" s="40">
        <v>78.108000000000004</v>
      </c>
      <c r="J683" s="40">
        <v>9.4459999999999997</v>
      </c>
      <c r="K683" s="40">
        <v>22.943000000000001</v>
      </c>
      <c r="L683" s="40">
        <v>805.28499999999997</v>
      </c>
    </row>
    <row r="684" spans="1:12" x14ac:dyDescent="0.25">
      <c r="A684" s="31" t="s">
        <v>239</v>
      </c>
      <c r="B684" s="40">
        <v>29.751000000000001</v>
      </c>
      <c r="C684" s="40">
        <v>177.93600000000001</v>
      </c>
      <c r="D684" s="40">
        <v>177.93600000000001</v>
      </c>
      <c r="E684" s="40">
        <v>276.99099999999999</v>
      </c>
      <c r="F684" s="40">
        <v>0.69499999999999995</v>
      </c>
      <c r="G684" s="40">
        <v>3.0670000000000002</v>
      </c>
      <c r="H684" s="40">
        <v>61.353000000000002</v>
      </c>
      <c r="I684" s="40">
        <v>70.296999999999997</v>
      </c>
      <c r="J684" s="40">
        <v>8.5009999999999994</v>
      </c>
      <c r="K684" s="40">
        <v>20.649000000000001</v>
      </c>
      <c r="L684" s="40">
        <v>798.02599999999995</v>
      </c>
    </row>
    <row r="685" spans="1:12" x14ac:dyDescent="0.25">
      <c r="A685" s="31" t="s">
        <v>240</v>
      </c>
      <c r="B685" s="40">
        <v>32.725999999999999</v>
      </c>
      <c r="C685" s="40">
        <v>195.73</v>
      </c>
      <c r="D685" s="40">
        <v>195.73</v>
      </c>
      <c r="E685" s="40">
        <v>251.81</v>
      </c>
      <c r="F685" s="40">
        <v>0.63200000000000001</v>
      </c>
      <c r="G685" s="40">
        <v>2.7879999999999998</v>
      </c>
      <c r="H685" s="40">
        <v>55.774999999999999</v>
      </c>
      <c r="I685" s="40">
        <v>63.906999999999996</v>
      </c>
      <c r="J685" s="40">
        <v>7.7279999999999998</v>
      </c>
      <c r="K685" s="40">
        <v>18.771999999999998</v>
      </c>
      <c r="L685" s="40">
        <v>799.09799999999996</v>
      </c>
    </row>
    <row r="686" spans="1:12" x14ac:dyDescent="0.25">
      <c r="A686" s="31" t="s">
        <v>241</v>
      </c>
      <c r="B686" s="40">
        <v>35.701000000000001</v>
      </c>
      <c r="C686" s="40">
        <v>213.523</v>
      </c>
      <c r="D686" s="40">
        <v>213.523</v>
      </c>
      <c r="E686" s="40">
        <v>230.82599999999999</v>
      </c>
      <c r="F686" s="40">
        <v>0.57899999999999996</v>
      </c>
      <c r="G686" s="40">
        <v>2.556</v>
      </c>
      <c r="H686" s="40">
        <v>51.127000000000002</v>
      </c>
      <c r="I686" s="40">
        <v>58.581000000000003</v>
      </c>
      <c r="J686" s="40">
        <v>7.0839999999999996</v>
      </c>
      <c r="K686" s="40">
        <v>17.207999999999998</v>
      </c>
      <c r="L686" s="40">
        <v>806.41600000000005</v>
      </c>
    </row>
    <row r="687" spans="1:12" x14ac:dyDescent="0.25">
      <c r="A687" s="31" t="s">
        <v>242</v>
      </c>
      <c r="B687" s="40">
        <v>38.676000000000002</v>
      </c>
      <c r="C687" s="40">
        <v>231.31700000000001</v>
      </c>
      <c r="D687" s="40">
        <v>231.31700000000001</v>
      </c>
      <c r="E687" s="40">
        <v>213.07</v>
      </c>
      <c r="F687" s="40">
        <v>0.53500000000000003</v>
      </c>
      <c r="G687" s="40">
        <v>2.359</v>
      </c>
      <c r="H687" s="40">
        <v>47.194000000000003</v>
      </c>
      <c r="I687" s="40">
        <v>54.075000000000003</v>
      </c>
      <c r="J687" s="40">
        <v>6.5389999999999997</v>
      </c>
      <c r="K687" s="40">
        <v>15.884</v>
      </c>
      <c r="L687" s="40">
        <v>818.54300000000001</v>
      </c>
    </row>
    <row r="688" spans="1:12" x14ac:dyDescent="0.25">
      <c r="A688" s="31" t="s">
        <v>243</v>
      </c>
      <c r="B688" s="40">
        <v>41.651000000000003</v>
      </c>
      <c r="C688" s="40">
        <v>249.11</v>
      </c>
      <c r="D688" s="40">
        <v>249.11</v>
      </c>
      <c r="E688" s="40">
        <v>197.851</v>
      </c>
      <c r="F688" s="40">
        <v>0.496</v>
      </c>
      <c r="G688" s="40">
        <v>2.1909999999999998</v>
      </c>
      <c r="H688" s="40">
        <v>43.823</v>
      </c>
      <c r="I688" s="40">
        <v>50.212000000000003</v>
      </c>
      <c r="J688" s="40">
        <v>6.0720000000000001</v>
      </c>
      <c r="K688" s="40">
        <v>14.749000000000001</v>
      </c>
      <c r="L688" s="40">
        <v>834.44399999999996</v>
      </c>
    </row>
    <row r="689" spans="1:12" x14ac:dyDescent="0.25">
      <c r="A689" s="31" t="s">
        <v>244</v>
      </c>
      <c r="B689" s="40">
        <v>44.625999999999998</v>
      </c>
      <c r="C689" s="40">
        <v>266.904</v>
      </c>
      <c r="D689" s="40">
        <v>266.904</v>
      </c>
      <c r="E689" s="40">
        <v>184.661</v>
      </c>
      <c r="F689" s="40">
        <v>0.46300000000000002</v>
      </c>
      <c r="G689" s="40">
        <v>2.0449999999999999</v>
      </c>
      <c r="H689" s="40">
        <v>40.902000000000001</v>
      </c>
      <c r="I689" s="40">
        <v>46.865000000000002</v>
      </c>
      <c r="J689" s="40">
        <v>5.6669999999999998</v>
      </c>
      <c r="K689" s="40">
        <v>13.766</v>
      </c>
      <c r="L689" s="40">
        <v>853.37</v>
      </c>
    </row>
    <row r="690" spans="1:12" x14ac:dyDescent="0.25">
      <c r="A690" s="31" t="s">
        <v>245</v>
      </c>
      <c r="B690" s="40">
        <v>47.600999999999999</v>
      </c>
      <c r="C690" s="40">
        <v>284.69799999999998</v>
      </c>
      <c r="D690" s="40">
        <v>284.69799999999998</v>
      </c>
      <c r="E690" s="40">
        <v>173.119</v>
      </c>
      <c r="F690" s="40">
        <v>0.434</v>
      </c>
      <c r="G690" s="40">
        <v>1.917</v>
      </c>
      <c r="H690" s="40">
        <v>38.344999999999999</v>
      </c>
      <c r="I690" s="40">
        <v>43.936</v>
      </c>
      <c r="J690" s="40">
        <v>5.3129999999999997</v>
      </c>
      <c r="K690" s="40">
        <v>12.906000000000001</v>
      </c>
      <c r="L690" s="40">
        <v>874.74800000000005</v>
      </c>
    </row>
    <row r="691" spans="1:12" x14ac:dyDescent="0.25">
      <c r="A691" s="31" t="s">
        <v>246</v>
      </c>
      <c r="B691" s="40">
        <v>50.576999999999998</v>
      </c>
      <c r="C691" s="40">
        <v>302.49099999999999</v>
      </c>
      <c r="D691" s="40">
        <v>302.49099999999999</v>
      </c>
      <c r="E691" s="40">
        <v>162.93600000000001</v>
      </c>
      <c r="F691" s="40">
        <v>0.40899999999999997</v>
      </c>
      <c r="G691" s="40">
        <v>1.804</v>
      </c>
      <c r="H691" s="40">
        <v>36.090000000000003</v>
      </c>
      <c r="I691" s="40">
        <v>41.350999999999999</v>
      </c>
      <c r="J691" s="40">
        <v>5.0010000000000003</v>
      </c>
      <c r="K691" s="40">
        <v>12.147</v>
      </c>
      <c r="L691" s="40">
        <v>898.149</v>
      </c>
    </row>
    <row r="692" spans="1:12" x14ac:dyDescent="0.25">
      <c r="A692" s="31" t="s">
        <v>247</v>
      </c>
      <c r="B692" s="40">
        <v>53.552</v>
      </c>
      <c r="C692" s="40">
        <v>320.28500000000003</v>
      </c>
      <c r="D692" s="40">
        <v>320.28500000000003</v>
      </c>
      <c r="E692" s="40">
        <v>153.88399999999999</v>
      </c>
      <c r="F692" s="40">
        <v>0.38600000000000001</v>
      </c>
      <c r="G692" s="40">
        <v>1.704</v>
      </c>
      <c r="H692" s="40">
        <v>34.085000000000001</v>
      </c>
      <c r="I692" s="40">
        <v>39.054000000000002</v>
      </c>
      <c r="J692" s="40">
        <v>4.7229999999999999</v>
      </c>
      <c r="K692" s="40">
        <v>11.472</v>
      </c>
      <c r="L692" s="40">
        <v>923.23500000000001</v>
      </c>
    </row>
    <row r="693" spans="1:12" x14ac:dyDescent="0.25">
      <c r="A693" s="31" t="s">
        <v>248</v>
      </c>
      <c r="B693" s="40">
        <v>56.527000000000001</v>
      </c>
      <c r="C693" s="40">
        <v>338.07799999999997</v>
      </c>
      <c r="D693" s="40">
        <v>338.07799999999997</v>
      </c>
      <c r="E693" s="40">
        <v>145.785</v>
      </c>
      <c r="F693" s="40">
        <v>0.36599999999999999</v>
      </c>
      <c r="G693" s="40">
        <v>1.6140000000000001</v>
      </c>
      <c r="H693" s="40">
        <v>32.290999999999997</v>
      </c>
      <c r="I693" s="40">
        <v>36.999000000000002</v>
      </c>
      <c r="J693" s="40">
        <v>4.4740000000000002</v>
      </c>
      <c r="K693" s="40">
        <v>10.868</v>
      </c>
      <c r="L693" s="40">
        <v>949.73800000000006</v>
      </c>
    </row>
    <row r="694" spans="1:12" x14ac:dyDescent="0.25">
      <c r="A694" s="31" t="s">
        <v>372</v>
      </c>
      <c r="B694" s="40">
        <v>59.502000000000002</v>
      </c>
      <c r="C694" s="40">
        <v>355.87200000000001</v>
      </c>
      <c r="D694" s="40">
        <v>355.87200000000001</v>
      </c>
      <c r="E694" s="40">
        <v>138.49600000000001</v>
      </c>
      <c r="F694" s="40">
        <v>0.34799999999999998</v>
      </c>
      <c r="G694" s="40">
        <v>1.5329999999999999</v>
      </c>
      <c r="H694" s="40">
        <v>30.675999999999998</v>
      </c>
      <c r="I694" s="40">
        <v>35.149000000000001</v>
      </c>
      <c r="J694" s="40">
        <v>4.2510000000000003</v>
      </c>
      <c r="K694" s="40">
        <v>10.324999999999999</v>
      </c>
      <c r="L694" s="40">
        <v>977.44799999999998</v>
      </c>
    </row>
    <row r="695" spans="1:12" x14ac:dyDescent="0.25">
      <c r="A695" s="31" t="s">
        <v>373</v>
      </c>
      <c r="B695" s="40">
        <v>62.476999999999997</v>
      </c>
      <c r="C695" s="40">
        <v>373.666</v>
      </c>
      <c r="D695" s="40">
        <v>373.666</v>
      </c>
      <c r="E695" s="40">
        <v>131.90100000000001</v>
      </c>
      <c r="F695" s="40">
        <v>0.33100000000000002</v>
      </c>
      <c r="G695" s="40">
        <v>1.46</v>
      </c>
      <c r="H695" s="40">
        <v>29.215</v>
      </c>
      <c r="I695" s="40">
        <v>33.475000000000001</v>
      </c>
      <c r="J695" s="40">
        <v>4.048</v>
      </c>
      <c r="K695" s="40">
        <v>9.8330000000000002</v>
      </c>
      <c r="L695" s="40">
        <v>1006.191</v>
      </c>
    </row>
    <row r="696" spans="1:12" x14ac:dyDescent="0.25">
      <c r="A696" s="31" t="s">
        <v>374</v>
      </c>
      <c r="B696" s="40">
        <v>65.451999999999998</v>
      </c>
      <c r="C696" s="40">
        <v>391.459</v>
      </c>
      <c r="D696" s="40">
        <v>391.459</v>
      </c>
      <c r="E696" s="40">
        <v>125.905</v>
      </c>
      <c r="F696" s="40">
        <v>0.316</v>
      </c>
      <c r="G696" s="40">
        <v>1.3939999999999999</v>
      </c>
      <c r="H696" s="40">
        <v>27.888000000000002</v>
      </c>
      <c r="I696" s="40">
        <v>31.952999999999999</v>
      </c>
      <c r="J696" s="40">
        <v>3.8639999999999999</v>
      </c>
      <c r="K696" s="40">
        <v>9.3859999999999992</v>
      </c>
      <c r="L696" s="40">
        <v>1035.826</v>
      </c>
    </row>
    <row r="697" spans="1:12" x14ac:dyDescent="0.25">
      <c r="A697" s="31" t="s">
        <v>375</v>
      </c>
      <c r="B697" s="40">
        <v>68.427000000000007</v>
      </c>
      <c r="C697" s="40">
        <v>409.25299999999999</v>
      </c>
      <c r="D697" s="40">
        <v>409.25299999999999</v>
      </c>
      <c r="E697" s="40">
        <v>120.431</v>
      </c>
      <c r="F697" s="40">
        <v>0.30199999999999999</v>
      </c>
      <c r="G697" s="40">
        <v>1.333</v>
      </c>
      <c r="H697" s="40">
        <v>26.675000000000001</v>
      </c>
      <c r="I697" s="40">
        <v>30.564</v>
      </c>
      <c r="J697" s="40">
        <v>3.6960000000000002</v>
      </c>
      <c r="K697" s="40">
        <v>8.9779999999999998</v>
      </c>
      <c r="L697" s="40">
        <v>1066.2380000000001</v>
      </c>
    </row>
    <row r="698" spans="1:12" x14ac:dyDescent="0.25">
      <c r="A698" s="31" t="s">
        <v>376</v>
      </c>
      <c r="B698" s="40">
        <v>71.402000000000001</v>
      </c>
      <c r="C698" s="40">
        <v>427.04599999999999</v>
      </c>
      <c r="D698" s="40">
        <v>427.04599999999999</v>
      </c>
      <c r="E698" s="40">
        <v>115.413</v>
      </c>
      <c r="F698" s="40">
        <v>0.28999999999999998</v>
      </c>
      <c r="G698" s="40">
        <v>1.278</v>
      </c>
      <c r="H698" s="40">
        <v>25.564</v>
      </c>
      <c r="I698" s="40">
        <v>29.291</v>
      </c>
      <c r="J698" s="40">
        <v>3.5419999999999998</v>
      </c>
      <c r="K698" s="40">
        <v>8.6039999999999992</v>
      </c>
      <c r="L698" s="40">
        <v>1097.33</v>
      </c>
    </row>
    <row r="699" spans="1:12" x14ac:dyDescent="0.25">
      <c r="A699" s="31" t="s">
        <v>377</v>
      </c>
      <c r="B699" s="40">
        <v>74.376999999999995</v>
      </c>
      <c r="C699" s="40">
        <v>444.84</v>
      </c>
      <c r="D699" s="40">
        <v>444.84</v>
      </c>
      <c r="E699" s="40">
        <v>110.79600000000001</v>
      </c>
      <c r="F699" s="40">
        <v>0.27800000000000002</v>
      </c>
      <c r="G699" s="40">
        <v>1.2270000000000001</v>
      </c>
      <c r="H699" s="40">
        <v>24.541</v>
      </c>
      <c r="I699" s="40">
        <v>28.119</v>
      </c>
      <c r="J699" s="40">
        <v>3.4</v>
      </c>
      <c r="K699" s="40">
        <v>8.26</v>
      </c>
      <c r="L699" s="40">
        <v>1129.018</v>
      </c>
    </row>
    <row r="700" spans="1:12" x14ac:dyDescent="0.25">
      <c r="A700" s="31" t="s">
        <v>401</v>
      </c>
      <c r="B700" s="40">
        <v>77.352000000000004</v>
      </c>
      <c r="C700" s="40">
        <v>462.63400000000001</v>
      </c>
      <c r="D700" s="40">
        <v>462.63400000000001</v>
      </c>
      <c r="E700" s="40">
        <v>106.535</v>
      </c>
      <c r="F700" s="40">
        <v>0.26700000000000002</v>
      </c>
      <c r="G700" s="40">
        <v>1.18</v>
      </c>
      <c r="H700" s="40">
        <v>23.597000000000001</v>
      </c>
      <c r="I700" s="40">
        <v>27.036999999999999</v>
      </c>
      <c r="J700" s="40">
        <v>3.27</v>
      </c>
      <c r="K700" s="40">
        <v>7.9420000000000002</v>
      </c>
      <c r="L700" s="40">
        <v>1161.2360000000001</v>
      </c>
    </row>
    <row r="701" spans="1:12" x14ac:dyDescent="0.25">
      <c r="A701" s="31" t="s">
        <v>402</v>
      </c>
      <c r="B701" s="40">
        <v>80.326999999999998</v>
      </c>
      <c r="C701" s="40">
        <v>480.42700000000002</v>
      </c>
      <c r="D701" s="40">
        <v>480.42700000000002</v>
      </c>
      <c r="E701" s="40">
        <v>102.589</v>
      </c>
      <c r="F701" s="40">
        <v>0.25700000000000001</v>
      </c>
      <c r="G701" s="40">
        <v>1.1359999999999999</v>
      </c>
      <c r="H701" s="40">
        <v>22.722999999999999</v>
      </c>
      <c r="I701" s="40">
        <v>26.036000000000001</v>
      </c>
      <c r="J701" s="40">
        <v>3.149</v>
      </c>
      <c r="K701" s="40">
        <v>7.6479999999999997</v>
      </c>
      <c r="L701" s="40">
        <v>1193.922</v>
      </c>
    </row>
    <row r="702" spans="1:12" x14ac:dyDescent="0.25">
      <c r="A702" s="31" t="s">
        <v>427</v>
      </c>
      <c r="B702" s="40">
        <v>83.302999999999997</v>
      </c>
      <c r="C702" s="40">
        <v>498.221</v>
      </c>
      <c r="D702" s="40">
        <v>498.221</v>
      </c>
      <c r="E702" s="40">
        <v>98.924999999999997</v>
      </c>
      <c r="F702" s="40">
        <v>0.248</v>
      </c>
      <c r="G702" s="40">
        <v>1.095</v>
      </c>
      <c r="H702" s="40">
        <v>21.911999999999999</v>
      </c>
      <c r="I702" s="40">
        <v>25.106000000000002</v>
      </c>
      <c r="J702" s="40">
        <v>3.036</v>
      </c>
      <c r="K702" s="40">
        <v>7.375</v>
      </c>
      <c r="L702" s="40">
        <v>1227.0309999999999</v>
      </c>
    </row>
    <row r="703" spans="1:12" x14ac:dyDescent="0.25">
      <c r="A703" s="31" t="s">
        <v>428</v>
      </c>
      <c r="B703" s="40">
        <v>86.278000000000006</v>
      </c>
      <c r="C703" s="40">
        <v>516.01400000000001</v>
      </c>
      <c r="D703" s="40">
        <v>516.01400000000001</v>
      </c>
      <c r="E703" s="40">
        <v>95.513999999999996</v>
      </c>
      <c r="F703" s="40">
        <v>0.24</v>
      </c>
      <c r="G703" s="40">
        <v>1.0580000000000001</v>
      </c>
      <c r="H703" s="40">
        <v>21.155999999999999</v>
      </c>
      <c r="I703" s="40">
        <v>24.24</v>
      </c>
      <c r="J703" s="40">
        <v>2.931</v>
      </c>
      <c r="K703" s="40">
        <v>7.12</v>
      </c>
      <c r="L703" s="40">
        <v>1260.5139999999999</v>
      </c>
    </row>
    <row r="704" spans="1:12" x14ac:dyDescent="0.25">
      <c r="A704" s="31" t="s">
        <v>429</v>
      </c>
      <c r="B704" s="40">
        <v>89.253</v>
      </c>
      <c r="C704" s="40">
        <v>533.80799999999999</v>
      </c>
      <c r="D704" s="40">
        <v>533.80799999999999</v>
      </c>
      <c r="E704" s="40">
        <v>92.33</v>
      </c>
      <c r="F704" s="40">
        <v>0.23200000000000001</v>
      </c>
      <c r="G704" s="40">
        <v>1.022</v>
      </c>
      <c r="H704" s="40">
        <v>20.451000000000001</v>
      </c>
      <c r="I704" s="40">
        <v>23.431999999999999</v>
      </c>
      <c r="J704" s="40">
        <v>2.8340000000000001</v>
      </c>
      <c r="K704" s="40">
        <v>6.883</v>
      </c>
      <c r="L704" s="40">
        <v>1294.336</v>
      </c>
    </row>
    <row r="705" spans="1:12" x14ac:dyDescent="0.25">
      <c r="A705" s="31" t="s">
        <v>430</v>
      </c>
      <c r="B705" s="40">
        <v>95.203000000000003</v>
      </c>
      <c r="C705" s="40">
        <v>569.39499999999998</v>
      </c>
      <c r="D705" s="40">
        <v>569.39499999999998</v>
      </c>
      <c r="E705" s="40">
        <v>86.56</v>
      </c>
      <c r="F705" s="40">
        <v>0.217</v>
      </c>
      <c r="G705" s="40">
        <v>0.95799999999999996</v>
      </c>
      <c r="H705" s="40">
        <v>19.172999999999998</v>
      </c>
      <c r="I705" s="40">
        <v>21.968</v>
      </c>
      <c r="J705" s="40">
        <v>2.657</v>
      </c>
      <c r="K705" s="40">
        <v>6.4530000000000003</v>
      </c>
      <c r="L705" s="40">
        <v>1362.8689999999999</v>
      </c>
    </row>
    <row r="706" spans="1:12" x14ac:dyDescent="0.25">
      <c r="B706" s="44" t="s">
        <v>304</v>
      </c>
      <c r="C706" s="45"/>
      <c r="D706" s="45"/>
      <c r="E706" s="45"/>
      <c r="F706" s="45"/>
      <c r="G706" s="45"/>
      <c r="H706" s="45"/>
      <c r="I706" s="45"/>
      <c r="J706" s="45"/>
      <c r="K706" s="45"/>
      <c r="L706" s="45"/>
    </row>
    <row r="707" spans="1:12" x14ac:dyDescent="0.25">
      <c r="A707" s="31" t="s">
        <v>268</v>
      </c>
      <c r="B707" s="40">
        <v>2.9750000000000001</v>
      </c>
      <c r="C707" s="40">
        <v>18.98</v>
      </c>
      <c r="D707" s="40">
        <v>18.98</v>
      </c>
      <c r="E707" s="40">
        <v>2954.5720000000001</v>
      </c>
      <c r="F707" s="40">
        <v>6.95</v>
      </c>
      <c r="G707" s="40">
        <v>30.67</v>
      </c>
      <c r="H707" s="40">
        <v>613.52499999999998</v>
      </c>
      <c r="I707" s="40">
        <v>702.97400000000005</v>
      </c>
      <c r="J707" s="40">
        <v>85.01</v>
      </c>
      <c r="K707" s="40">
        <v>206.49100000000001</v>
      </c>
      <c r="L707" s="40">
        <v>4349.6260000000002</v>
      </c>
    </row>
    <row r="708" spans="1:12" x14ac:dyDescent="0.25">
      <c r="A708" s="31" t="s">
        <v>269</v>
      </c>
      <c r="B708" s="40">
        <v>5.95</v>
      </c>
      <c r="C708" s="40">
        <v>37.96</v>
      </c>
      <c r="D708" s="40">
        <v>37.96</v>
      </c>
      <c r="E708" s="40">
        <v>1477.2860000000001</v>
      </c>
      <c r="F708" s="40">
        <v>3.4750000000000001</v>
      </c>
      <c r="G708" s="40">
        <v>15.335000000000001</v>
      </c>
      <c r="H708" s="40">
        <v>306.76299999999998</v>
      </c>
      <c r="I708" s="40">
        <v>351.48700000000002</v>
      </c>
      <c r="J708" s="40">
        <v>42.505000000000003</v>
      </c>
      <c r="K708" s="40">
        <v>103.245</v>
      </c>
      <c r="L708" s="40">
        <v>2236.2159999999999</v>
      </c>
    </row>
    <row r="709" spans="1:12" x14ac:dyDescent="0.25">
      <c r="A709" s="31" t="s">
        <v>270</v>
      </c>
      <c r="B709" s="40">
        <v>8.9250000000000007</v>
      </c>
      <c r="C709" s="40">
        <v>56.94</v>
      </c>
      <c r="D709" s="40">
        <v>56.94</v>
      </c>
      <c r="E709" s="40">
        <v>984.85699999999997</v>
      </c>
      <c r="F709" s="40">
        <v>2.3170000000000002</v>
      </c>
      <c r="G709" s="40">
        <v>10.223000000000001</v>
      </c>
      <c r="H709" s="40">
        <v>204.50800000000001</v>
      </c>
      <c r="I709" s="40">
        <v>234.32499999999999</v>
      </c>
      <c r="J709" s="40">
        <v>28.337</v>
      </c>
      <c r="K709" s="40">
        <v>68.83</v>
      </c>
      <c r="L709" s="40">
        <v>1559.0350000000001</v>
      </c>
    </row>
    <row r="710" spans="1:12" x14ac:dyDescent="0.25">
      <c r="A710" s="31" t="s">
        <v>271</v>
      </c>
      <c r="B710" s="40">
        <v>11.9</v>
      </c>
      <c r="C710" s="40">
        <v>75.918999999999997</v>
      </c>
      <c r="D710" s="40">
        <v>75.918999999999997</v>
      </c>
      <c r="E710" s="40">
        <v>738.64300000000003</v>
      </c>
      <c r="F710" s="40">
        <v>1.738</v>
      </c>
      <c r="G710" s="40">
        <v>7.6669999999999998</v>
      </c>
      <c r="H710" s="40">
        <v>153.381</v>
      </c>
      <c r="I710" s="40">
        <v>175.744</v>
      </c>
      <c r="J710" s="40">
        <v>21.253</v>
      </c>
      <c r="K710" s="40">
        <v>51.622999999999998</v>
      </c>
      <c r="L710" s="40">
        <v>1240.9110000000001</v>
      </c>
    </row>
    <row r="711" spans="1:12" x14ac:dyDescent="0.25">
      <c r="A711" s="31" t="s">
        <v>272</v>
      </c>
      <c r="B711" s="40">
        <v>14.875</v>
      </c>
      <c r="C711" s="40">
        <v>94.899000000000001</v>
      </c>
      <c r="D711" s="40">
        <v>94.899000000000001</v>
      </c>
      <c r="E711" s="40">
        <v>590.91399999999999</v>
      </c>
      <c r="F711" s="40">
        <v>1.39</v>
      </c>
      <c r="G711" s="40">
        <v>6.1340000000000003</v>
      </c>
      <c r="H711" s="40">
        <v>122.705</v>
      </c>
      <c r="I711" s="40">
        <v>140.595</v>
      </c>
      <c r="J711" s="40">
        <v>17.001999999999999</v>
      </c>
      <c r="K711" s="40">
        <v>41.298000000000002</v>
      </c>
      <c r="L711" s="40">
        <v>1066.4110000000001</v>
      </c>
    </row>
    <row r="712" spans="1:12" x14ac:dyDescent="0.25">
      <c r="A712" s="31" t="s">
        <v>273</v>
      </c>
      <c r="B712" s="40">
        <v>17.850999999999999</v>
      </c>
      <c r="C712" s="40">
        <v>113.879</v>
      </c>
      <c r="D712" s="40">
        <v>113.879</v>
      </c>
      <c r="E712" s="40">
        <v>492.42899999999997</v>
      </c>
      <c r="F712" s="40">
        <v>1.1579999999999999</v>
      </c>
      <c r="G712" s="40">
        <v>5.1120000000000001</v>
      </c>
      <c r="H712" s="40">
        <v>102.254</v>
      </c>
      <c r="I712" s="40">
        <v>117.16200000000001</v>
      </c>
      <c r="J712" s="40">
        <v>14.167999999999999</v>
      </c>
      <c r="K712" s="40">
        <v>34.414999999999999</v>
      </c>
      <c r="L712" s="40">
        <v>963.72400000000005</v>
      </c>
    </row>
    <row r="713" spans="1:12" x14ac:dyDescent="0.25">
      <c r="A713" s="31" t="s">
        <v>274</v>
      </c>
      <c r="B713" s="40">
        <v>20.826000000000001</v>
      </c>
      <c r="C713" s="40">
        <v>132.85900000000001</v>
      </c>
      <c r="D713" s="40">
        <v>132.85900000000001</v>
      </c>
      <c r="E713" s="40">
        <v>422.08199999999999</v>
      </c>
      <c r="F713" s="40">
        <v>0.99299999999999999</v>
      </c>
      <c r="G713" s="40">
        <v>4.3810000000000002</v>
      </c>
      <c r="H713" s="40">
        <v>87.646000000000001</v>
      </c>
      <c r="I713" s="40">
        <v>100.425</v>
      </c>
      <c r="J713" s="40">
        <v>12.144</v>
      </c>
      <c r="K713" s="40">
        <v>29.498999999999999</v>
      </c>
      <c r="L713" s="40">
        <v>902.07100000000003</v>
      </c>
    </row>
    <row r="714" spans="1:12" x14ac:dyDescent="0.25">
      <c r="A714" s="31" t="s">
        <v>275</v>
      </c>
      <c r="B714" s="40">
        <v>23.800999999999998</v>
      </c>
      <c r="C714" s="40">
        <v>151.839</v>
      </c>
      <c r="D714" s="40">
        <v>151.839</v>
      </c>
      <c r="E714" s="40">
        <v>369.322</v>
      </c>
      <c r="F714" s="40">
        <v>0.86899999999999999</v>
      </c>
      <c r="G714" s="40">
        <v>3.8340000000000001</v>
      </c>
      <c r="H714" s="40">
        <v>76.691000000000003</v>
      </c>
      <c r="I714" s="40">
        <v>87.872</v>
      </c>
      <c r="J714" s="40">
        <v>10.625999999999999</v>
      </c>
      <c r="K714" s="40">
        <v>25.811</v>
      </c>
      <c r="L714" s="40">
        <v>866.06700000000001</v>
      </c>
    </row>
    <row r="715" spans="1:12" x14ac:dyDescent="0.25">
      <c r="A715" s="31" t="s">
        <v>276</v>
      </c>
      <c r="B715" s="40">
        <v>26.776</v>
      </c>
      <c r="C715" s="40">
        <v>170.81899999999999</v>
      </c>
      <c r="D715" s="40">
        <v>170.81899999999999</v>
      </c>
      <c r="E715" s="40">
        <v>328.286</v>
      </c>
      <c r="F715" s="40">
        <v>0.77200000000000002</v>
      </c>
      <c r="G715" s="40">
        <v>3.4079999999999999</v>
      </c>
      <c r="H715" s="40">
        <v>68.168999999999997</v>
      </c>
      <c r="I715" s="40">
        <v>78.108000000000004</v>
      </c>
      <c r="J715" s="40">
        <v>9.4459999999999997</v>
      </c>
      <c r="K715" s="40">
        <v>22.943000000000001</v>
      </c>
      <c r="L715" s="40">
        <v>847.15700000000004</v>
      </c>
    </row>
    <row r="716" spans="1:12" x14ac:dyDescent="0.25">
      <c r="A716" s="31" t="s">
        <v>258</v>
      </c>
      <c r="B716" s="40">
        <v>29.751000000000001</v>
      </c>
      <c r="C716" s="40">
        <v>189.798</v>
      </c>
      <c r="D716" s="40">
        <v>189.798</v>
      </c>
      <c r="E716" s="40">
        <v>295.45699999999999</v>
      </c>
      <c r="F716" s="40">
        <v>0.69499999999999995</v>
      </c>
      <c r="G716" s="40">
        <v>3.0670000000000002</v>
      </c>
      <c r="H716" s="40">
        <v>61.353000000000002</v>
      </c>
      <c r="I716" s="40">
        <v>70.296999999999997</v>
      </c>
      <c r="J716" s="40">
        <v>8.5009999999999994</v>
      </c>
      <c r="K716" s="40">
        <v>20.649000000000001</v>
      </c>
      <c r="L716" s="40">
        <v>840.21600000000001</v>
      </c>
    </row>
    <row r="717" spans="1:12" x14ac:dyDescent="0.25">
      <c r="A717" s="31" t="s">
        <v>259</v>
      </c>
      <c r="B717" s="40">
        <v>32.725999999999999</v>
      </c>
      <c r="C717" s="40">
        <v>208.77799999999999</v>
      </c>
      <c r="D717" s="40">
        <v>208.77799999999999</v>
      </c>
      <c r="E717" s="40">
        <v>268.59699999999998</v>
      </c>
      <c r="F717" s="40">
        <v>0.63200000000000001</v>
      </c>
      <c r="G717" s="40">
        <v>2.7879999999999998</v>
      </c>
      <c r="H717" s="40">
        <v>55.774999999999999</v>
      </c>
      <c r="I717" s="40">
        <v>63.906999999999996</v>
      </c>
      <c r="J717" s="40">
        <v>7.7279999999999998</v>
      </c>
      <c r="K717" s="40">
        <v>18.771999999999998</v>
      </c>
      <c r="L717" s="40">
        <v>841.98099999999999</v>
      </c>
    </row>
    <row r="718" spans="1:12" x14ac:dyDescent="0.25">
      <c r="A718" s="31" t="s">
        <v>260</v>
      </c>
      <c r="B718" s="40">
        <v>35.701000000000001</v>
      </c>
      <c r="C718" s="40">
        <v>227.75800000000001</v>
      </c>
      <c r="D718" s="40">
        <v>227.75800000000001</v>
      </c>
      <c r="E718" s="40">
        <v>246.214</v>
      </c>
      <c r="F718" s="40">
        <v>0.57899999999999996</v>
      </c>
      <c r="G718" s="40">
        <v>2.556</v>
      </c>
      <c r="H718" s="40">
        <v>51.127000000000002</v>
      </c>
      <c r="I718" s="40">
        <v>58.581000000000003</v>
      </c>
      <c r="J718" s="40">
        <v>7.0839999999999996</v>
      </c>
      <c r="K718" s="40">
        <v>17.207999999999998</v>
      </c>
      <c r="L718" s="40">
        <v>850.274</v>
      </c>
    </row>
    <row r="719" spans="1:12" x14ac:dyDescent="0.25">
      <c r="A719" s="31" t="s">
        <v>261</v>
      </c>
      <c r="B719" s="40">
        <v>38.676000000000002</v>
      </c>
      <c r="C719" s="40">
        <v>246.738</v>
      </c>
      <c r="D719" s="40">
        <v>246.738</v>
      </c>
      <c r="E719" s="40">
        <v>227.27500000000001</v>
      </c>
      <c r="F719" s="40">
        <v>0.53500000000000003</v>
      </c>
      <c r="G719" s="40">
        <v>2.359</v>
      </c>
      <c r="H719" s="40">
        <v>47.194000000000003</v>
      </c>
      <c r="I719" s="40">
        <v>54.075000000000003</v>
      </c>
      <c r="J719" s="40">
        <v>6.5389999999999997</v>
      </c>
      <c r="K719" s="40">
        <v>15.884</v>
      </c>
      <c r="L719" s="40">
        <v>863.59</v>
      </c>
    </row>
    <row r="720" spans="1:12" x14ac:dyDescent="0.25">
      <c r="A720" s="31" t="s">
        <v>262</v>
      </c>
      <c r="B720" s="40">
        <v>41.651000000000003</v>
      </c>
      <c r="C720" s="40">
        <v>265.71800000000002</v>
      </c>
      <c r="D720" s="40">
        <v>265.71800000000002</v>
      </c>
      <c r="E720" s="40">
        <v>211.041</v>
      </c>
      <c r="F720" s="40">
        <v>0.496</v>
      </c>
      <c r="G720" s="40">
        <v>2.1909999999999998</v>
      </c>
      <c r="H720" s="40">
        <v>43.823</v>
      </c>
      <c r="I720" s="40">
        <v>50.212000000000003</v>
      </c>
      <c r="J720" s="40">
        <v>6.0720000000000001</v>
      </c>
      <c r="K720" s="40">
        <v>14.749000000000001</v>
      </c>
      <c r="L720" s="40">
        <v>880.85</v>
      </c>
    </row>
    <row r="721" spans="1:12" x14ac:dyDescent="0.25">
      <c r="A721" s="31" t="s">
        <v>263</v>
      </c>
      <c r="B721" s="40">
        <v>44.625999999999998</v>
      </c>
      <c r="C721" s="40">
        <v>284.69799999999998</v>
      </c>
      <c r="D721" s="40">
        <v>284.69799999999998</v>
      </c>
      <c r="E721" s="40">
        <v>196.971</v>
      </c>
      <c r="F721" s="40">
        <v>0.46300000000000002</v>
      </c>
      <c r="G721" s="40">
        <v>2.0449999999999999</v>
      </c>
      <c r="H721" s="40">
        <v>40.902000000000001</v>
      </c>
      <c r="I721" s="40">
        <v>46.865000000000002</v>
      </c>
      <c r="J721" s="40">
        <v>5.6669999999999998</v>
      </c>
      <c r="K721" s="40">
        <v>13.766</v>
      </c>
      <c r="L721" s="40">
        <v>901.26800000000003</v>
      </c>
    </row>
    <row r="722" spans="1:12" x14ac:dyDescent="0.25">
      <c r="A722" s="31" t="s">
        <v>264</v>
      </c>
      <c r="B722" s="40">
        <v>47.600999999999999</v>
      </c>
      <c r="C722" s="40">
        <v>303.67700000000002</v>
      </c>
      <c r="D722" s="40">
        <v>303.67700000000002</v>
      </c>
      <c r="E722" s="40">
        <v>184.661</v>
      </c>
      <c r="F722" s="40">
        <v>0.434</v>
      </c>
      <c r="G722" s="40">
        <v>1.917</v>
      </c>
      <c r="H722" s="40">
        <v>38.344999999999999</v>
      </c>
      <c r="I722" s="40">
        <v>43.936</v>
      </c>
      <c r="J722" s="40">
        <v>5.3129999999999997</v>
      </c>
      <c r="K722" s="40">
        <v>12.906000000000001</v>
      </c>
      <c r="L722" s="40">
        <v>924.24800000000005</v>
      </c>
    </row>
    <row r="723" spans="1:12" x14ac:dyDescent="0.25">
      <c r="A723" s="31" t="s">
        <v>265</v>
      </c>
      <c r="B723" s="40">
        <v>50.576999999999998</v>
      </c>
      <c r="C723" s="40">
        <v>322.65699999999998</v>
      </c>
      <c r="D723" s="40">
        <v>322.65699999999998</v>
      </c>
      <c r="E723" s="40">
        <v>173.798</v>
      </c>
      <c r="F723" s="40">
        <v>0.40899999999999997</v>
      </c>
      <c r="G723" s="40">
        <v>1.804</v>
      </c>
      <c r="H723" s="40">
        <v>36.090000000000003</v>
      </c>
      <c r="I723" s="40">
        <v>41.350999999999999</v>
      </c>
      <c r="J723" s="40">
        <v>5.0010000000000003</v>
      </c>
      <c r="K723" s="40">
        <v>12.147</v>
      </c>
      <c r="L723" s="40">
        <v>949.34299999999996</v>
      </c>
    </row>
    <row r="724" spans="1:12" x14ac:dyDescent="0.25">
      <c r="A724" s="31" t="s">
        <v>266</v>
      </c>
      <c r="B724" s="40">
        <v>53.552</v>
      </c>
      <c r="C724" s="40">
        <v>341.637</v>
      </c>
      <c r="D724" s="40">
        <v>341.637</v>
      </c>
      <c r="E724" s="40">
        <v>164.143</v>
      </c>
      <c r="F724" s="40">
        <v>0.38600000000000001</v>
      </c>
      <c r="G724" s="40">
        <v>1.704</v>
      </c>
      <c r="H724" s="40">
        <v>34.085000000000001</v>
      </c>
      <c r="I724" s="40">
        <v>39.054000000000002</v>
      </c>
      <c r="J724" s="40">
        <v>4.7229999999999999</v>
      </c>
      <c r="K724" s="40">
        <v>11.472</v>
      </c>
      <c r="L724" s="40">
        <v>976.19799999999998</v>
      </c>
    </row>
    <row r="725" spans="1:12" x14ac:dyDescent="0.25">
      <c r="A725" s="31" t="s">
        <v>267</v>
      </c>
      <c r="B725" s="40">
        <v>56.527000000000001</v>
      </c>
      <c r="C725" s="40">
        <v>360.61700000000002</v>
      </c>
      <c r="D725" s="40">
        <v>360.61700000000002</v>
      </c>
      <c r="E725" s="40">
        <v>155.50399999999999</v>
      </c>
      <c r="F725" s="40">
        <v>0.36599999999999999</v>
      </c>
      <c r="G725" s="40">
        <v>1.6140000000000001</v>
      </c>
      <c r="H725" s="40">
        <v>32.290999999999997</v>
      </c>
      <c r="I725" s="40">
        <v>36.999000000000002</v>
      </c>
      <c r="J725" s="40">
        <v>4.4740000000000002</v>
      </c>
      <c r="K725" s="40">
        <v>10.868</v>
      </c>
      <c r="L725" s="40">
        <v>1004.535</v>
      </c>
    </row>
    <row r="726" spans="1:12" x14ac:dyDescent="0.25">
      <c r="A726" s="31" t="s">
        <v>378</v>
      </c>
      <c r="B726" s="40">
        <v>59.502000000000002</v>
      </c>
      <c r="C726" s="40">
        <v>379.59699999999998</v>
      </c>
      <c r="D726" s="40">
        <v>379.59699999999998</v>
      </c>
      <c r="E726" s="40">
        <v>147.72900000000001</v>
      </c>
      <c r="F726" s="40">
        <v>0.34799999999999998</v>
      </c>
      <c r="G726" s="40">
        <v>1.5329999999999999</v>
      </c>
      <c r="H726" s="40">
        <v>30.675999999999998</v>
      </c>
      <c r="I726" s="40">
        <v>35.149000000000001</v>
      </c>
      <c r="J726" s="40">
        <v>4.2510000000000003</v>
      </c>
      <c r="K726" s="40">
        <v>10.324999999999999</v>
      </c>
      <c r="L726" s="40">
        <v>1034.1310000000001</v>
      </c>
    </row>
    <row r="727" spans="1:12" x14ac:dyDescent="0.25">
      <c r="A727" s="31" t="s">
        <v>379</v>
      </c>
      <c r="B727" s="40">
        <v>62.476999999999997</v>
      </c>
      <c r="C727" s="40">
        <v>398.577</v>
      </c>
      <c r="D727" s="40">
        <v>398.577</v>
      </c>
      <c r="E727" s="40">
        <v>140.69399999999999</v>
      </c>
      <c r="F727" s="40">
        <v>0.33100000000000002</v>
      </c>
      <c r="G727" s="40">
        <v>1.46</v>
      </c>
      <c r="H727" s="40">
        <v>29.215</v>
      </c>
      <c r="I727" s="40">
        <v>33.475000000000001</v>
      </c>
      <c r="J727" s="40">
        <v>4.048</v>
      </c>
      <c r="K727" s="40">
        <v>9.8330000000000002</v>
      </c>
      <c r="L727" s="40">
        <v>1064.806</v>
      </c>
    </row>
    <row r="728" spans="1:12" x14ac:dyDescent="0.25">
      <c r="A728" s="31" t="s">
        <v>380</v>
      </c>
      <c r="B728" s="40">
        <v>65.451999999999998</v>
      </c>
      <c r="C728" s="40">
        <v>417.55599999999998</v>
      </c>
      <c r="D728" s="40">
        <v>417.55599999999998</v>
      </c>
      <c r="E728" s="40">
        <v>134.29900000000001</v>
      </c>
      <c r="F728" s="40">
        <v>0.316</v>
      </c>
      <c r="G728" s="40">
        <v>1.3939999999999999</v>
      </c>
      <c r="H728" s="40">
        <v>27.888000000000002</v>
      </c>
      <c r="I728" s="40">
        <v>31.952999999999999</v>
      </c>
      <c r="J728" s="40">
        <v>3.8639999999999999</v>
      </c>
      <c r="K728" s="40">
        <v>9.3859999999999992</v>
      </c>
      <c r="L728" s="40">
        <v>1096.414</v>
      </c>
    </row>
    <row r="729" spans="1:12" x14ac:dyDescent="0.25">
      <c r="A729" s="31" t="s">
        <v>381</v>
      </c>
      <c r="B729" s="40">
        <v>68.427000000000007</v>
      </c>
      <c r="C729" s="40">
        <v>436.536</v>
      </c>
      <c r="D729" s="40">
        <v>436.536</v>
      </c>
      <c r="E729" s="40">
        <v>128.46</v>
      </c>
      <c r="F729" s="40">
        <v>0.30199999999999999</v>
      </c>
      <c r="G729" s="40">
        <v>1.333</v>
      </c>
      <c r="H729" s="40">
        <v>26.675000000000001</v>
      </c>
      <c r="I729" s="40">
        <v>30.564</v>
      </c>
      <c r="J729" s="40">
        <v>3.6960000000000002</v>
      </c>
      <c r="K729" s="40">
        <v>8.9779999999999998</v>
      </c>
      <c r="L729" s="40">
        <v>1128.8330000000001</v>
      </c>
    </row>
    <row r="730" spans="1:12" x14ac:dyDescent="0.25">
      <c r="A730" s="31" t="s">
        <v>382</v>
      </c>
      <c r="B730" s="40">
        <v>71.402000000000001</v>
      </c>
      <c r="C730" s="40">
        <v>455.51600000000002</v>
      </c>
      <c r="D730" s="40">
        <v>455.51600000000002</v>
      </c>
      <c r="E730" s="40">
        <v>123.107</v>
      </c>
      <c r="F730" s="40">
        <v>0.28999999999999998</v>
      </c>
      <c r="G730" s="40">
        <v>1.278</v>
      </c>
      <c r="H730" s="40">
        <v>25.564</v>
      </c>
      <c r="I730" s="40">
        <v>29.291</v>
      </c>
      <c r="J730" s="40">
        <v>3.5419999999999998</v>
      </c>
      <c r="K730" s="40">
        <v>8.6039999999999992</v>
      </c>
      <c r="L730" s="40">
        <v>1161.9639999999999</v>
      </c>
    </row>
    <row r="731" spans="1:12" x14ac:dyDescent="0.25">
      <c r="A731" s="31" t="s">
        <v>383</v>
      </c>
      <c r="B731" s="40">
        <v>74.376999999999995</v>
      </c>
      <c r="C731" s="40">
        <v>474.49599999999998</v>
      </c>
      <c r="D731" s="40">
        <v>474.49599999999998</v>
      </c>
      <c r="E731" s="40">
        <v>118.18300000000001</v>
      </c>
      <c r="F731" s="40">
        <v>0.27800000000000002</v>
      </c>
      <c r="G731" s="40">
        <v>1.2270000000000001</v>
      </c>
      <c r="H731" s="40">
        <v>24.541</v>
      </c>
      <c r="I731" s="40">
        <v>28.119</v>
      </c>
      <c r="J731" s="40">
        <v>3.4</v>
      </c>
      <c r="K731" s="40">
        <v>8.26</v>
      </c>
      <c r="L731" s="40">
        <v>1195.7170000000001</v>
      </c>
    </row>
    <row r="732" spans="1:12" x14ac:dyDescent="0.25">
      <c r="A732" s="31" t="s">
        <v>403</v>
      </c>
      <c r="B732" s="40">
        <v>77.352000000000004</v>
      </c>
      <c r="C732" s="40">
        <v>493.476</v>
      </c>
      <c r="D732" s="40">
        <v>493.476</v>
      </c>
      <c r="E732" s="40">
        <v>113.637</v>
      </c>
      <c r="F732" s="40">
        <v>0.26700000000000002</v>
      </c>
      <c r="G732" s="40">
        <v>1.18</v>
      </c>
      <c r="H732" s="40">
        <v>23.597000000000001</v>
      </c>
      <c r="I732" s="40">
        <v>27.036999999999999</v>
      </c>
      <c r="J732" s="40">
        <v>3.27</v>
      </c>
      <c r="K732" s="40">
        <v>7.9420000000000002</v>
      </c>
      <c r="L732" s="40">
        <v>1230.0219999999999</v>
      </c>
    </row>
    <row r="733" spans="1:12" x14ac:dyDescent="0.25">
      <c r="A733" s="31" t="s">
        <v>404</v>
      </c>
      <c r="B733" s="40">
        <v>80.326999999999998</v>
      </c>
      <c r="C733" s="40">
        <v>512.45600000000002</v>
      </c>
      <c r="D733" s="40">
        <v>512.45600000000002</v>
      </c>
      <c r="E733" s="40">
        <v>109.429</v>
      </c>
      <c r="F733" s="40">
        <v>0.25700000000000001</v>
      </c>
      <c r="G733" s="40">
        <v>1.1359999999999999</v>
      </c>
      <c r="H733" s="40">
        <v>22.722999999999999</v>
      </c>
      <c r="I733" s="40">
        <v>26.036000000000001</v>
      </c>
      <c r="J733" s="40">
        <v>3.149</v>
      </c>
      <c r="K733" s="40">
        <v>7.6479999999999997</v>
      </c>
      <c r="L733" s="40">
        <v>1264.82</v>
      </c>
    </row>
    <row r="734" spans="1:12" x14ac:dyDescent="0.25">
      <c r="A734" s="31" t="s">
        <v>431</v>
      </c>
      <c r="B734" s="40">
        <v>83.302999999999997</v>
      </c>
      <c r="C734" s="40">
        <v>531.43600000000004</v>
      </c>
      <c r="D734" s="40">
        <v>531.43600000000004</v>
      </c>
      <c r="E734" s="40">
        <v>105.52</v>
      </c>
      <c r="F734" s="40">
        <v>0.248</v>
      </c>
      <c r="G734" s="40">
        <v>1.095</v>
      </c>
      <c r="H734" s="40">
        <v>21.911999999999999</v>
      </c>
      <c r="I734" s="40">
        <v>25.106000000000002</v>
      </c>
      <c r="J734" s="40">
        <v>3.036</v>
      </c>
      <c r="K734" s="40">
        <v>7.375</v>
      </c>
      <c r="L734" s="40">
        <v>1300.056</v>
      </c>
    </row>
    <row r="735" spans="1:12" x14ac:dyDescent="0.25">
      <c r="A735" s="31" t="s">
        <v>432</v>
      </c>
      <c r="B735" s="40">
        <v>86.278000000000006</v>
      </c>
      <c r="C735" s="40">
        <v>550.41499999999996</v>
      </c>
      <c r="D735" s="40">
        <v>550.41499999999996</v>
      </c>
      <c r="E735" s="40">
        <v>101.88200000000001</v>
      </c>
      <c r="F735" s="40">
        <v>0.24</v>
      </c>
      <c r="G735" s="40">
        <v>1.0580000000000001</v>
      </c>
      <c r="H735" s="40">
        <v>21.155999999999999</v>
      </c>
      <c r="I735" s="40">
        <v>24.24</v>
      </c>
      <c r="J735" s="40">
        <v>2.931</v>
      </c>
      <c r="K735" s="40">
        <v>7.12</v>
      </c>
      <c r="L735" s="40">
        <v>1335.684</v>
      </c>
    </row>
    <row r="736" spans="1:12" x14ac:dyDescent="0.25">
      <c r="A736" s="31" t="s">
        <v>433</v>
      </c>
      <c r="B736" s="40">
        <v>89.253</v>
      </c>
      <c r="C736" s="40">
        <v>569.39499999999998</v>
      </c>
      <c r="D736" s="40">
        <v>569.39499999999998</v>
      </c>
      <c r="E736" s="40">
        <v>98.486000000000004</v>
      </c>
      <c r="F736" s="40">
        <v>0.23200000000000001</v>
      </c>
      <c r="G736" s="40">
        <v>1.022</v>
      </c>
      <c r="H736" s="40">
        <v>20.451000000000001</v>
      </c>
      <c r="I736" s="40">
        <v>23.431999999999999</v>
      </c>
      <c r="J736" s="40">
        <v>2.8340000000000001</v>
      </c>
      <c r="K736" s="40">
        <v>6.883</v>
      </c>
      <c r="L736" s="40">
        <v>1371.6659999999999</v>
      </c>
    </row>
    <row r="737" spans="1:12" x14ac:dyDescent="0.25">
      <c r="A737" s="31" t="s">
        <v>434</v>
      </c>
      <c r="B737" s="40">
        <v>95.203000000000003</v>
      </c>
      <c r="C737" s="40">
        <v>607.35500000000002</v>
      </c>
      <c r="D737" s="40">
        <v>607.35500000000002</v>
      </c>
      <c r="E737" s="40">
        <v>92.33</v>
      </c>
      <c r="F737" s="40">
        <v>0.217</v>
      </c>
      <c r="G737" s="40">
        <v>0.95799999999999996</v>
      </c>
      <c r="H737" s="40">
        <v>19.172999999999998</v>
      </c>
      <c r="I737" s="40">
        <v>21.968</v>
      </c>
      <c r="J737" s="40">
        <v>2.657</v>
      </c>
      <c r="K737" s="40">
        <v>6.4530000000000003</v>
      </c>
      <c r="L737" s="40">
        <v>1444.559</v>
      </c>
    </row>
    <row r="738" spans="1:12" x14ac:dyDescent="0.25">
      <c r="B738" s="44" t="s">
        <v>305</v>
      </c>
      <c r="C738" s="45"/>
      <c r="D738" s="45"/>
      <c r="E738" s="45"/>
      <c r="F738" s="45"/>
      <c r="G738" s="45"/>
      <c r="H738" s="45"/>
      <c r="I738" s="45"/>
      <c r="J738" s="45"/>
      <c r="K738" s="45"/>
      <c r="L738" s="45"/>
    </row>
    <row r="739" spans="1:12" x14ac:dyDescent="0.25">
      <c r="A739" s="31" t="s">
        <v>135</v>
      </c>
      <c r="B739" s="40">
        <v>2.9750000000000001</v>
      </c>
      <c r="C739" s="40">
        <v>8.8970000000000002</v>
      </c>
      <c r="D739" s="40">
        <v>8.8970000000000002</v>
      </c>
      <c r="E739" s="40">
        <v>1846.6079999999999</v>
      </c>
      <c r="F739" s="40">
        <v>6.95</v>
      </c>
      <c r="G739" s="40">
        <v>30.67</v>
      </c>
      <c r="H739" s="40">
        <v>613.52499999999998</v>
      </c>
      <c r="I739" s="40">
        <v>702.97400000000005</v>
      </c>
      <c r="J739" s="40">
        <v>85.01</v>
      </c>
      <c r="K739" s="40">
        <v>206.49100000000001</v>
      </c>
      <c r="L739" s="40">
        <v>3221.4960000000001</v>
      </c>
    </row>
    <row r="740" spans="1:12" x14ac:dyDescent="0.25">
      <c r="A740" s="31" t="s">
        <v>143</v>
      </c>
      <c r="B740" s="40">
        <v>5.95</v>
      </c>
      <c r="C740" s="40">
        <v>17.794</v>
      </c>
      <c r="D740" s="40">
        <v>17.794</v>
      </c>
      <c r="E740" s="40">
        <v>923.30399999999997</v>
      </c>
      <c r="F740" s="40">
        <v>3.4750000000000001</v>
      </c>
      <c r="G740" s="40">
        <v>15.335000000000001</v>
      </c>
      <c r="H740" s="40">
        <v>306.76299999999998</v>
      </c>
      <c r="I740" s="40">
        <v>351.48700000000002</v>
      </c>
      <c r="J740" s="40">
        <v>42.505000000000003</v>
      </c>
      <c r="K740" s="40">
        <v>103.245</v>
      </c>
      <c r="L740" s="40">
        <v>1641.902</v>
      </c>
    </row>
    <row r="741" spans="1:12" x14ac:dyDescent="0.25">
      <c r="A741" s="31" t="s">
        <v>136</v>
      </c>
      <c r="B741" s="40">
        <v>8.9250000000000007</v>
      </c>
      <c r="C741" s="40">
        <v>26.69</v>
      </c>
      <c r="D741" s="40">
        <v>26.69</v>
      </c>
      <c r="E741" s="40">
        <v>615.53599999999994</v>
      </c>
      <c r="F741" s="40">
        <v>2.3170000000000002</v>
      </c>
      <c r="G741" s="40">
        <v>10.223000000000001</v>
      </c>
      <c r="H741" s="40">
        <v>204.50800000000001</v>
      </c>
      <c r="I741" s="40">
        <v>234.32499999999999</v>
      </c>
      <c r="J741" s="40">
        <v>28.337</v>
      </c>
      <c r="K741" s="40">
        <v>68.83</v>
      </c>
      <c r="L741" s="40">
        <v>1129.2139999999999</v>
      </c>
    </row>
    <row r="742" spans="1:12" x14ac:dyDescent="0.25">
      <c r="A742" s="31" t="s">
        <v>137</v>
      </c>
      <c r="B742" s="40">
        <v>11.9</v>
      </c>
      <c r="C742" s="40">
        <v>35.587000000000003</v>
      </c>
      <c r="D742" s="40">
        <v>35.587000000000003</v>
      </c>
      <c r="E742" s="40">
        <v>461.65199999999999</v>
      </c>
      <c r="F742" s="40">
        <v>1.738</v>
      </c>
      <c r="G742" s="40">
        <v>7.6669999999999998</v>
      </c>
      <c r="H742" s="40">
        <v>153.381</v>
      </c>
      <c r="I742" s="40">
        <v>175.744</v>
      </c>
      <c r="J742" s="40">
        <v>21.253</v>
      </c>
      <c r="K742" s="40">
        <v>51.622999999999998</v>
      </c>
      <c r="L742" s="40">
        <v>883.25599999999997</v>
      </c>
    </row>
    <row r="743" spans="1:12" x14ac:dyDescent="0.25">
      <c r="A743" s="31" t="s">
        <v>138</v>
      </c>
      <c r="B743" s="40">
        <v>14.875</v>
      </c>
      <c r="C743" s="40">
        <v>44.484000000000002</v>
      </c>
      <c r="D743" s="40">
        <v>44.484000000000002</v>
      </c>
      <c r="E743" s="40">
        <v>369.322</v>
      </c>
      <c r="F743" s="40">
        <v>1.39</v>
      </c>
      <c r="G743" s="40">
        <v>6.1340000000000003</v>
      </c>
      <c r="H743" s="40">
        <v>122.705</v>
      </c>
      <c r="I743" s="40">
        <v>140.595</v>
      </c>
      <c r="J743" s="40">
        <v>17.001999999999999</v>
      </c>
      <c r="K743" s="40">
        <v>41.298000000000002</v>
      </c>
      <c r="L743" s="40">
        <v>743.98900000000003</v>
      </c>
    </row>
    <row r="744" spans="1:12" x14ac:dyDescent="0.25">
      <c r="A744" s="31" t="s">
        <v>139</v>
      </c>
      <c r="B744" s="40">
        <v>17.850999999999999</v>
      </c>
      <c r="C744" s="40">
        <v>53.381</v>
      </c>
      <c r="D744" s="40">
        <v>53.381</v>
      </c>
      <c r="E744" s="40">
        <v>307.76799999999997</v>
      </c>
      <c r="F744" s="40">
        <v>1.1579999999999999</v>
      </c>
      <c r="G744" s="40">
        <v>5.1120000000000001</v>
      </c>
      <c r="H744" s="40">
        <v>102.254</v>
      </c>
      <c r="I744" s="40">
        <v>117.16200000000001</v>
      </c>
      <c r="J744" s="40">
        <v>14.167999999999999</v>
      </c>
      <c r="K744" s="40">
        <v>34.414999999999999</v>
      </c>
      <c r="L744" s="40">
        <v>658.06700000000001</v>
      </c>
    </row>
    <row r="745" spans="1:12" x14ac:dyDescent="0.25">
      <c r="A745" s="31" t="s">
        <v>140</v>
      </c>
      <c r="B745" s="40">
        <v>20.826000000000001</v>
      </c>
      <c r="C745" s="40">
        <v>62.277999999999999</v>
      </c>
      <c r="D745" s="40">
        <v>62.277999999999999</v>
      </c>
      <c r="E745" s="40">
        <v>263.80099999999999</v>
      </c>
      <c r="F745" s="40">
        <v>0.99299999999999999</v>
      </c>
      <c r="G745" s="40">
        <v>4.3810000000000002</v>
      </c>
      <c r="H745" s="40">
        <v>87.646000000000001</v>
      </c>
      <c r="I745" s="40">
        <v>100.425</v>
      </c>
      <c r="J745" s="40">
        <v>12.144</v>
      </c>
      <c r="K745" s="40">
        <v>29.498999999999999</v>
      </c>
      <c r="L745" s="40">
        <v>602.62800000000004</v>
      </c>
    </row>
    <row r="746" spans="1:12" x14ac:dyDescent="0.25">
      <c r="A746" s="31" t="s">
        <v>141</v>
      </c>
      <c r="B746" s="40">
        <v>23.800999999999998</v>
      </c>
      <c r="C746" s="40">
        <v>71.174000000000007</v>
      </c>
      <c r="D746" s="40">
        <v>71.174000000000007</v>
      </c>
      <c r="E746" s="40">
        <v>230.82599999999999</v>
      </c>
      <c r="F746" s="40">
        <v>0.86899999999999999</v>
      </c>
      <c r="G746" s="40">
        <v>3.8340000000000001</v>
      </c>
      <c r="H746" s="40">
        <v>76.691000000000003</v>
      </c>
      <c r="I746" s="40">
        <v>87.872</v>
      </c>
      <c r="J746" s="40">
        <v>10.625999999999999</v>
      </c>
      <c r="K746" s="40">
        <v>25.811</v>
      </c>
      <c r="L746" s="40">
        <v>566.24099999999999</v>
      </c>
    </row>
    <row r="747" spans="1:12" x14ac:dyDescent="0.25">
      <c r="A747" s="31" t="s">
        <v>142</v>
      </c>
      <c r="B747" s="40">
        <v>26.776</v>
      </c>
      <c r="C747" s="40">
        <v>80.070999999999998</v>
      </c>
      <c r="D747" s="40">
        <v>80.070999999999998</v>
      </c>
      <c r="E747" s="40">
        <v>205.179</v>
      </c>
      <c r="F747" s="40">
        <v>0.77200000000000002</v>
      </c>
      <c r="G747" s="40">
        <v>3.4079999999999999</v>
      </c>
      <c r="H747" s="40">
        <v>68.168999999999997</v>
      </c>
      <c r="I747" s="40">
        <v>78.108000000000004</v>
      </c>
      <c r="J747" s="40">
        <v>9.4459999999999997</v>
      </c>
      <c r="K747" s="40">
        <v>22.943000000000001</v>
      </c>
      <c r="L747" s="40">
        <v>542.55399999999997</v>
      </c>
    </row>
    <row r="748" spans="1:12" x14ac:dyDescent="0.25">
      <c r="A748" s="31" t="s">
        <v>125</v>
      </c>
      <c r="B748" s="40">
        <v>29.751000000000001</v>
      </c>
      <c r="C748" s="40">
        <v>88.968000000000004</v>
      </c>
      <c r="D748" s="40">
        <v>88.968000000000004</v>
      </c>
      <c r="E748" s="40">
        <v>184.661</v>
      </c>
      <c r="F748" s="40">
        <v>0.69499999999999995</v>
      </c>
      <c r="G748" s="40">
        <v>3.0670000000000002</v>
      </c>
      <c r="H748" s="40">
        <v>61.353000000000002</v>
      </c>
      <c r="I748" s="40">
        <v>70.296999999999997</v>
      </c>
      <c r="J748" s="40">
        <v>8.5009999999999994</v>
      </c>
      <c r="K748" s="40">
        <v>20.649000000000001</v>
      </c>
      <c r="L748" s="40">
        <v>527.76</v>
      </c>
    </row>
    <row r="749" spans="1:12" x14ac:dyDescent="0.25">
      <c r="A749" s="31" t="s">
        <v>126</v>
      </c>
      <c r="B749" s="40">
        <v>32.725999999999999</v>
      </c>
      <c r="C749" s="40">
        <v>97.864999999999995</v>
      </c>
      <c r="D749" s="40">
        <v>97.864999999999995</v>
      </c>
      <c r="E749" s="40">
        <v>167.87299999999999</v>
      </c>
      <c r="F749" s="40">
        <v>0.63200000000000001</v>
      </c>
      <c r="G749" s="40">
        <v>2.7879999999999998</v>
      </c>
      <c r="H749" s="40">
        <v>55.774999999999999</v>
      </c>
      <c r="I749" s="40">
        <v>63.906999999999996</v>
      </c>
      <c r="J749" s="40">
        <v>7.7279999999999998</v>
      </c>
      <c r="K749" s="40">
        <v>18.771999999999998</v>
      </c>
      <c r="L749" s="40">
        <v>519.43100000000004</v>
      </c>
    </row>
    <row r="750" spans="1:12" x14ac:dyDescent="0.25">
      <c r="A750" s="31" t="s">
        <v>127</v>
      </c>
      <c r="B750" s="40">
        <v>35.701000000000001</v>
      </c>
      <c r="C750" s="40">
        <v>106.762</v>
      </c>
      <c r="D750" s="40">
        <v>106.762</v>
      </c>
      <c r="E750" s="40">
        <v>153.88399999999999</v>
      </c>
      <c r="F750" s="40">
        <v>0.57899999999999996</v>
      </c>
      <c r="G750" s="40">
        <v>2.556</v>
      </c>
      <c r="H750" s="40">
        <v>51.127000000000002</v>
      </c>
      <c r="I750" s="40">
        <v>58.581000000000003</v>
      </c>
      <c r="J750" s="40">
        <v>7.0839999999999996</v>
      </c>
      <c r="K750" s="40">
        <v>17.207999999999998</v>
      </c>
      <c r="L750" s="40">
        <v>515.952</v>
      </c>
    </row>
    <row r="751" spans="1:12" x14ac:dyDescent="0.25">
      <c r="A751" s="31" t="s">
        <v>128</v>
      </c>
      <c r="B751" s="40">
        <v>38.676000000000002</v>
      </c>
      <c r="C751" s="40">
        <v>115.658</v>
      </c>
      <c r="D751" s="40">
        <v>115.658</v>
      </c>
      <c r="E751" s="40">
        <v>142.047</v>
      </c>
      <c r="F751" s="40">
        <v>0.53500000000000003</v>
      </c>
      <c r="G751" s="40">
        <v>2.359</v>
      </c>
      <c r="H751" s="40">
        <v>47.194000000000003</v>
      </c>
      <c r="I751" s="40">
        <v>54.075000000000003</v>
      </c>
      <c r="J751" s="40">
        <v>6.5389999999999997</v>
      </c>
      <c r="K751" s="40">
        <v>15.884</v>
      </c>
      <c r="L751" s="40">
        <v>516.202</v>
      </c>
    </row>
    <row r="752" spans="1:12" x14ac:dyDescent="0.25">
      <c r="A752" s="31" t="s">
        <v>129</v>
      </c>
      <c r="B752" s="40">
        <v>41.651000000000003</v>
      </c>
      <c r="C752" s="40">
        <v>124.55500000000001</v>
      </c>
      <c r="D752" s="40">
        <v>124.55500000000001</v>
      </c>
      <c r="E752" s="40">
        <v>131.90100000000001</v>
      </c>
      <c r="F752" s="40">
        <v>0.496</v>
      </c>
      <c r="G752" s="40">
        <v>2.1909999999999998</v>
      </c>
      <c r="H752" s="40">
        <v>43.823</v>
      </c>
      <c r="I752" s="40">
        <v>50.212000000000003</v>
      </c>
      <c r="J752" s="40">
        <v>6.0720000000000001</v>
      </c>
      <c r="K752" s="40">
        <v>14.749000000000001</v>
      </c>
      <c r="L752" s="40">
        <v>519.38400000000001</v>
      </c>
    </row>
    <row r="753" spans="1:12" x14ac:dyDescent="0.25">
      <c r="A753" s="31" t="s">
        <v>130</v>
      </c>
      <c r="B753" s="40">
        <v>44.625999999999998</v>
      </c>
      <c r="C753" s="40">
        <v>133.452</v>
      </c>
      <c r="D753" s="40">
        <v>133.452</v>
      </c>
      <c r="E753" s="40">
        <v>123.107</v>
      </c>
      <c r="F753" s="40">
        <v>0.46300000000000002</v>
      </c>
      <c r="G753" s="40">
        <v>2.0449999999999999</v>
      </c>
      <c r="H753" s="40">
        <v>40.902000000000001</v>
      </c>
      <c r="I753" s="40">
        <v>46.865000000000002</v>
      </c>
      <c r="J753" s="40">
        <v>5.6669999999999998</v>
      </c>
      <c r="K753" s="40">
        <v>13.766</v>
      </c>
      <c r="L753" s="40">
        <v>524.91200000000003</v>
      </c>
    </row>
    <row r="754" spans="1:12" x14ac:dyDescent="0.25">
      <c r="A754" s="31" t="s">
        <v>131</v>
      </c>
      <c r="B754" s="40">
        <v>47.600999999999999</v>
      </c>
      <c r="C754" s="40">
        <v>142.34899999999999</v>
      </c>
      <c r="D754" s="40">
        <v>142.34899999999999</v>
      </c>
      <c r="E754" s="40">
        <v>115.413</v>
      </c>
      <c r="F754" s="40">
        <v>0.434</v>
      </c>
      <c r="G754" s="40">
        <v>1.917</v>
      </c>
      <c r="H754" s="40">
        <v>38.344999999999999</v>
      </c>
      <c r="I754" s="40">
        <v>43.936</v>
      </c>
      <c r="J754" s="40">
        <v>5.3129999999999997</v>
      </c>
      <c r="K754" s="40">
        <v>12.906000000000001</v>
      </c>
      <c r="L754" s="40">
        <v>532.34400000000005</v>
      </c>
    </row>
    <row r="755" spans="1:12" x14ac:dyDescent="0.25">
      <c r="A755" s="31" t="s">
        <v>132</v>
      </c>
      <c r="B755" s="40">
        <v>50.576999999999998</v>
      </c>
      <c r="C755" s="40">
        <v>151.24600000000001</v>
      </c>
      <c r="D755" s="40">
        <v>151.24600000000001</v>
      </c>
      <c r="E755" s="40">
        <v>108.624</v>
      </c>
      <c r="F755" s="40">
        <v>0.40899999999999997</v>
      </c>
      <c r="G755" s="40">
        <v>1.804</v>
      </c>
      <c r="H755" s="40">
        <v>36.090000000000003</v>
      </c>
      <c r="I755" s="40">
        <v>41.350999999999999</v>
      </c>
      <c r="J755" s="40">
        <v>5.0010000000000003</v>
      </c>
      <c r="K755" s="40">
        <v>12.147</v>
      </c>
      <c r="L755" s="40">
        <v>541.34699999999998</v>
      </c>
    </row>
    <row r="756" spans="1:12" x14ac:dyDescent="0.25">
      <c r="A756" s="31" t="s">
        <v>133</v>
      </c>
      <c r="B756" s="40">
        <v>53.552</v>
      </c>
      <c r="C756" s="40">
        <v>160.142</v>
      </c>
      <c r="D756" s="40">
        <v>160.142</v>
      </c>
      <c r="E756" s="40">
        <v>102.589</v>
      </c>
      <c r="F756" s="40">
        <v>0.38600000000000001</v>
      </c>
      <c r="G756" s="40">
        <v>1.704</v>
      </c>
      <c r="H756" s="40">
        <v>34.085000000000001</v>
      </c>
      <c r="I756" s="40">
        <v>39.054000000000002</v>
      </c>
      <c r="J756" s="40">
        <v>4.7229999999999999</v>
      </c>
      <c r="K756" s="40">
        <v>11.472</v>
      </c>
      <c r="L756" s="40">
        <v>551.654</v>
      </c>
    </row>
    <row r="757" spans="1:12" x14ac:dyDescent="0.25">
      <c r="A757" s="31" t="s">
        <v>134</v>
      </c>
      <c r="B757" s="40">
        <v>56.527000000000001</v>
      </c>
      <c r="C757" s="40">
        <v>169.03899999999999</v>
      </c>
      <c r="D757" s="40">
        <v>169.03899999999999</v>
      </c>
      <c r="E757" s="40">
        <v>97.19</v>
      </c>
      <c r="F757" s="40">
        <v>0.36599999999999999</v>
      </c>
      <c r="G757" s="40">
        <v>1.6140000000000001</v>
      </c>
      <c r="H757" s="40">
        <v>32.290999999999997</v>
      </c>
      <c r="I757" s="40">
        <v>36.999000000000002</v>
      </c>
      <c r="J757" s="40">
        <v>4.4740000000000002</v>
      </c>
      <c r="K757" s="40">
        <v>10.868</v>
      </c>
      <c r="L757" s="40">
        <v>563.06500000000005</v>
      </c>
    </row>
    <row r="758" spans="1:12" x14ac:dyDescent="0.25">
      <c r="A758" s="31" t="s">
        <v>384</v>
      </c>
      <c r="B758" s="40">
        <v>59.502000000000002</v>
      </c>
      <c r="C758" s="40">
        <v>177.93600000000001</v>
      </c>
      <c r="D758" s="40">
        <v>177.93600000000001</v>
      </c>
      <c r="E758" s="40">
        <v>92.33</v>
      </c>
      <c r="F758" s="40">
        <v>0.34799999999999998</v>
      </c>
      <c r="G758" s="40">
        <v>1.5329999999999999</v>
      </c>
      <c r="H758" s="40">
        <v>30.675999999999998</v>
      </c>
      <c r="I758" s="40">
        <v>35.149000000000001</v>
      </c>
      <c r="J758" s="40">
        <v>4.2510000000000003</v>
      </c>
      <c r="K758" s="40">
        <v>10.324999999999999</v>
      </c>
      <c r="L758" s="40">
        <v>575.41</v>
      </c>
    </row>
    <row r="759" spans="1:12" x14ac:dyDescent="0.25">
      <c r="A759" s="31" t="s">
        <v>385</v>
      </c>
      <c r="B759" s="40">
        <v>62.476999999999997</v>
      </c>
      <c r="C759" s="40">
        <v>186.833</v>
      </c>
      <c r="D759" s="40">
        <v>186.833</v>
      </c>
      <c r="E759" s="40">
        <v>87.933999999999997</v>
      </c>
      <c r="F759" s="40">
        <v>0.33100000000000002</v>
      </c>
      <c r="G759" s="40">
        <v>1.46</v>
      </c>
      <c r="H759" s="40">
        <v>29.215</v>
      </c>
      <c r="I759" s="40">
        <v>33.475000000000001</v>
      </c>
      <c r="J759" s="40">
        <v>4.048</v>
      </c>
      <c r="K759" s="40">
        <v>9.8330000000000002</v>
      </c>
      <c r="L759" s="40">
        <v>588.55799999999999</v>
      </c>
    </row>
    <row r="760" spans="1:12" x14ac:dyDescent="0.25">
      <c r="A760" s="31" t="s">
        <v>386</v>
      </c>
      <c r="B760" s="40">
        <v>65.451999999999998</v>
      </c>
      <c r="C760" s="40">
        <v>195.73</v>
      </c>
      <c r="D760" s="40">
        <v>195.73</v>
      </c>
      <c r="E760" s="40">
        <v>83.936999999999998</v>
      </c>
      <c r="F760" s="40">
        <v>0.316</v>
      </c>
      <c r="G760" s="40">
        <v>1.3939999999999999</v>
      </c>
      <c r="H760" s="40">
        <v>27.888000000000002</v>
      </c>
      <c r="I760" s="40">
        <v>31.952999999999999</v>
      </c>
      <c r="J760" s="40">
        <v>3.8639999999999999</v>
      </c>
      <c r="K760" s="40">
        <v>9.3859999999999992</v>
      </c>
      <c r="L760" s="40">
        <v>602.4</v>
      </c>
    </row>
    <row r="761" spans="1:12" x14ac:dyDescent="0.25">
      <c r="A761" s="31" t="s">
        <v>387</v>
      </c>
      <c r="B761" s="40">
        <v>68.427000000000007</v>
      </c>
      <c r="C761" s="40">
        <v>204.626</v>
      </c>
      <c r="D761" s="40">
        <v>204.626</v>
      </c>
      <c r="E761" s="40">
        <v>80.287000000000006</v>
      </c>
      <c r="F761" s="40">
        <v>0.30199999999999999</v>
      </c>
      <c r="G761" s="40">
        <v>1.333</v>
      </c>
      <c r="H761" s="40">
        <v>26.675000000000001</v>
      </c>
      <c r="I761" s="40">
        <v>30.564</v>
      </c>
      <c r="J761" s="40">
        <v>3.6960000000000002</v>
      </c>
      <c r="K761" s="40">
        <v>8.9779999999999998</v>
      </c>
      <c r="L761" s="40">
        <v>616.84</v>
      </c>
    </row>
    <row r="762" spans="1:12" x14ac:dyDescent="0.25">
      <c r="A762" s="31" t="s">
        <v>388</v>
      </c>
      <c r="B762" s="40">
        <v>71.402000000000001</v>
      </c>
      <c r="C762" s="40">
        <v>213.523</v>
      </c>
      <c r="D762" s="40">
        <v>213.523</v>
      </c>
      <c r="E762" s="40">
        <v>76.941999999999993</v>
      </c>
      <c r="F762" s="40">
        <v>0.28999999999999998</v>
      </c>
      <c r="G762" s="40">
        <v>1.278</v>
      </c>
      <c r="H762" s="40">
        <v>25.564</v>
      </c>
      <c r="I762" s="40">
        <v>29.291</v>
      </c>
      <c r="J762" s="40">
        <v>3.5419999999999998</v>
      </c>
      <c r="K762" s="40">
        <v>8.6039999999999992</v>
      </c>
      <c r="L762" s="40">
        <v>631.81299999999999</v>
      </c>
    </row>
    <row r="763" spans="1:12" x14ac:dyDescent="0.25">
      <c r="A763" s="31" t="s">
        <v>389</v>
      </c>
      <c r="B763" s="40">
        <v>74.376999999999995</v>
      </c>
      <c r="C763" s="40">
        <v>222.42</v>
      </c>
      <c r="D763" s="40">
        <v>222.42</v>
      </c>
      <c r="E763" s="40">
        <v>73.864000000000004</v>
      </c>
      <c r="F763" s="40">
        <v>0.27800000000000002</v>
      </c>
      <c r="G763" s="40">
        <v>1.2270000000000001</v>
      </c>
      <c r="H763" s="40">
        <v>24.541</v>
      </c>
      <c r="I763" s="40">
        <v>28.119</v>
      </c>
      <c r="J763" s="40">
        <v>3.4</v>
      </c>
      <c r="K763" s="40">
        <v>8.26</v>
      </c>
      <c r="L763" s="40">
        <v>647.24599999999998</v>
      </c>
    </row>
    <row r="764" spans="1:12" x14ac:dyDescent="0.25">
      <c r="A764" s="31" t="s">
        <v>405</v>
      </c>
      <c r="B764" s="40">
        <v>77.352000000000004</v>
      </c>
      <c r="C764" s="40">
        <v>231.31700000000001</v>
      </c>
      <c r="D764" s="40">
        <v>231.31700000000001</v>
      </c>
      <c r="E764" s="40">
        <v>71.022999999999996</v>
      </c>
      <c r="F764" s="40">
        <v>0.26700000000000002</v>
      </c>
      <c r="G764" s="40">
        <v>1.18</v>
      </c>
      <c r="H764" s="40">
        <v>23.597000000000001</v>
      </c>
      <c r="I764" s="40">
        <v>27.036999999999999</v>
      </c>
      <c r="J764" s="40">
        <v>3.27</v>
      </c>
      <c r="K764" s="40">
        <v>7.9420000000000002</v>
      </c>
      <c r="L764" s="40">
        <v>663.09</v>
      </c>
    </row>
    <row r="765" spans="1:12" x14ac:dyDescent="0.25">
      <c r="A765" s="31" t="s">
        <v>406</v>
      </c>
      <c r="B765" s="40">
        <v>80.326999999999998</v>
      </c>
      <c r="C765" s="40">
        <v>240.214</v>
      </c>
      <c r="D765" s="40">
        <v>240.214</v>
      </c>
      <c r="E765" s="40">
        <v>68.393000000000001</v>
      </c>
      <c r="F765" s="40">
        <v>0.25700000000000001</v>
      </c>
      <c r="G765" s="40">
        <v>1.1359999999999999</v>
      </c>
      <c r="H765" s="40">
        <v>22.722999999999999</v>
      </c>
      <c r="I765" s="40">
        <v>26.036000000000001</v>
      </c>
      <c r="J765" s="40">
        <v>3.149</v>
      </c>
      <c r="K765" s="40">
        <v>7.6479999999999997</v>
      </c>
      <c r="L765" s="40">
        <v>679.3</v>
      </c>
    </row>
    <row r="766" spans="1:12" x14ac:dyDescent="0.25">
      <c r="A766" s="31" t="s">
        <v>435</v>
      </c>
      <c r="B766" s="40">
        <v>83.302999999999997</v>
      </c>
      <c r="C766" s="40">
        <v>249.11</v>
      </c>
      <c r="D766" s="40">
        <v>249.11</v>
      </c>
      <c r="E766" s="40">
        <v>65.95</v>
      </c>
      <c r="F766" s="40">
        <v>0.248</v>
      </c>
      <c r="G766" s="40">
        <v>1.095</v>
      </c>
      <c r="H766" s="40">
        <v>21.911999999999999</v>
      </c>
      <c r="I766" s="40">
        <v>25.106000000000002</v>
      </c>
      <c r="J766" s="40">
        <v>3.036</v>
      </c>
      <c r="K766" s="40">
        <v>7.375</v>
      </c>
      <c r="L766" s="40">
        <v>695.83399999999995</v>
      </c>
    </row>
    <row r="767" spans="1:12" x14ac:dyDescent="0.25">
      <c r="A767" s="31" t="s">
        <v>436</v>
      </c>
      <c r="B767" s="40">
        <v>86.278000000000006</v>
      </c>
      <c r="C767" s="40">
        <v>258.00700000000001</v>
      </c>
      <c r="D767" s="40">
        <v>258.00700000000001</v>
      </c>
      <c r="E767" s="40">
        <v>63.676000000000002</v>
      </c>
      <c r="F767" s="40">
        <v>0.24</v>
      </c>
      <c r="G767" s="40">
        <v>1.0580000000000001</v>
      </c>
      <c r="H767" s="40">
        <v>21.155999999999999</v>
      </c>
      <c r="I767" s="40">
        <v>24.24</v>
      </c>
      <c r="J767" s="40">
        <v>2.931</v>
      </c>
      <c r="K767" s="40">
        <v>7.12</v>
      </c>
      <c r="L767" s="40">
        <v>712.66200000000003</v>
      </c>
    </row>
    <row r="768" spans="1:12" x14ac:dyDescent="0.25">
      <c r="A768" s="31" t="s">
        <v>437</v>
      </c>
      <c r="B768" s="40">
        <v>89.253</v>
      </c>
      <c r="C768" s="40">
        <v>266.904</v>
      </c>
      <c r="D768" s="40">
        <v>266.904</v>
      </c>
      <c r="E768" s="40">
        <v>61.554000000000002</v>
      </c>
      <c r="F768" s="40">
        <v>0.23200000000000001</v>
      </c>
      <c r="G768" s="40">
        <v>1.022</v>
      </c>
      <c r="H768" s="40">
        <v>20.451000000000001</v>
      </c>
      <c r="I768" s="40">
        <v>23.431999999999999</v>
      </c>
      <c r="J768" s="40">
        <v>2.8340000000000001</v>
      </c>
      <c r="K768" s="40">
        <v>6.883</v>
      </c>
      <c r="L768" s="40">
        <v>729.75199999999995</v>
      </c>
    </row>
    <row r="769" spans="1:12" x14ac:dyDescent="0.25">
      <c r="A769" s="31" t="s">
        <v>438</v>
      </c>
      <c r="B769" s="40">
        <v>95.203000000000003</v>
      </c>
      <c r="C769" s="40">
        <v>284.69799999999998</v>
      </c>
      <c r="D769" s="40">
        <v>284.69799999999998</v>
      </c>
      <c r="E769" s="40">
        <v>57.706000000000003</v>
      </c>
      <c r="F769" s="40">
        <v>0.217</v>
      </c>
      <c r="G769" s="40">
        <v>0.95799999999999996</v>
      </c>
      <c r="H769" s="40">
        <v>19.172999999999998</v>
      </c>
      <c r="I769" s="40">
        <v>21.968</v>
      </c>
      <c r="J769" s="40">
        <v>2.657</v>
      </c>
      <c r="K769" s="40">
        <v>6.4530000000000003</v>
      </c>
      <c r="L769" s="40">
        <v>764.62099999999998</v>
      </c>
    </row>
    <row r="770" spans="1:12" x14ac:dyDescent="0.25">
      <c r="B770" s="44" t="s">
        <v>306</v>
      </c>
      <c r="C770" s="45"/>
      <c r="D770" s="45"/>
      <c r="E770" s="45"/>
      <c r="F770" s="45"/>
      <c r="G770" s="45"/>
      <c r="H770" s="45"/>
      <c r="I770" s="45"/>
      <c r="J770" s="45"/>
      <c r="K770" s="45"/>
      <c r="L770" s="45"/>
    </row>
    <row r="771" spans="1:12" x14ac:dyDescent="0.25">
      <c r="A771" s="31" t="s">
        <v>154</v>
      </c>
      <c r="B771" s="40">
        <v>2.9750000000000001</v>
      </c>
      <c r="C771" s="40">
        <v>5.9249999999999998</v>
      </c>
      <c r="D771" s="40">
        <v>5.9249999999999998</v>
      </c>
      <c r="E771" s="40">
        <v>1229.8409999999999</v>
      </c>
      <c r="F771" s="40">
        <v>6.95</v>
      </c>
      <c r="G771" s="40">
        <v>30.67</v>
      </c>
      <c r="H771" s="40">
        <v>613.52499999999998</v>
      </c>
      <c r="I771" s="40">
        <v>702.97400000000005</v>
      </c>
      <c r="J771" s="40">
        <v>85.01</v>
      </c>
      <c r="K771" s="40">
        <v>206.49100000000001</v>
      </c>
      <c r="L771" s="40">
        <v>2598.7849999999999</v>
      </c>
    </row>
    <row r="772" spans="1:12" x14ac:dyDescent="0.25">
      <c r="A772" s="31" t="s">
        <v>155</v>
      </c>
      <c r="B772" s="40">
        <v>5.95</v>
      </c>
      <c r="C772" s="40">
        <v>11.851000000000001</v>
      </c>
      <c r="D772" s="40">
        <v>11.851000000000001</v>
      </c>
      <c r="E772" s="40">
        <v>614.91999999999996</v>
      </c>
      <c r="F772" s="40">
        <v>3.4750000000000001</v>
      </c>
      <c r="G772" s="40">
        <v>15.335000000000001</v>
      </c>
      <c r="H772" s="40">
        <v>306.76299999999998</v>
      </c>
      <c r="I772" s="40">
        <v>351.48700000000002</v>
      </c>
      <c r="J772" s="40">
        <v>42.505000000000003</v>
      </c>
      <c r="K772" s="40">
        <v>103.245</v>
      </c>
      <c r="L772" s="40">
        <v>1321.6320000000001</v>
      </c>
    </row>
    <row r="773" spans="1:12" x14ac:dyDescent="0.25">
      <c r="A773" s="31" t="s">
        <v>156</v>
      </c>
      <c r="B773" s="40">
        <v>8.9250000000000007</v>
      </c>
      <c r="C773" s="40">
        <v>17.776</v>
      </c>
      <c r="D773" s="40">
        <v>17.776</v>
      </c>
      <c r="E773" s="40">
        <v>409.947</v>
      </c>
      <c r="F773" s="40">
        <v>2.3170000000000002</v>
      </c>
      <c r="G773" s="40">
        <v>10.223000000000001</v>
      </c>
      <c r="H773" s="40">
        <v>204.50800000000001</v>
      </c>
      <c r="I773" s="40">
        <v>234.32499999999999</v>
      </c>
      <c r="J773" s="40">
        <v>28.337</v>
      </c>
      <c r="K773" s="40">
        <v>68.83</v>
      </c>
      <c r="L773" s="40">
        <v>905.79700000000003</v>
      </c>
    </row>
    <row r="774" spans="1:12" x14ac:dyDescent="0.25">
      <c r="A774" s="31" t="s">
        <v>157</v>
      </c>
      <c r="B774" s="40">
        <v>11.9</v>
      </c>
      <c r="C774" s="40">
        <v>23.701000000000001</v>
      </c>
      <c r="D774" s="40">
        <v>23.701000000000001</v>
      </c>
      <c r="E774" s="40">
        <v>307.45999999999998</v>
      </c>
      <c r="F774" s="40">
        <v>1.738</v>
      </c>
      <c r="G774" s="40">
        <v>7.6669999999999998</v>
      </c>
      <c r="H774" s="40">
        <v>153.381</v>
      </c>
      <c r="I774" s="40">
        <v>175.744</v>
      </c>
      <c r="J774" s="40">
        <v>21.253</v>
      </c>
      <c r="K774" s="40">
        <v>51.622999999999998</v>
      </c>
      <c r="L774" s="40">
        <v>705.29200000000003</v>
      </c>
    </row>
    <row r="775" spans="1:12" x14ac:dyDescent="0.25">
      <c r="A775" s="31" t="s">
        <v>158</v>
      </c>
      <c r="B775" s="40">
        <v>14.875</v>
      </c>
      <c r="C775" s="40">
        <v>29.626000000000001</v>
      </c>
      <c r="D775" s="40">
        <v>29.626000000000001</v>
      </c>
      <c r="E775" s="40">
        <v>245.96799999999999</v>
      </c>
      <c r="F775" s="40">
        <v>1.39</v>
      </c>
      <c r="G775" s="40">
        <v>6.1340000000000003</v>
      </c>
      <c r="H775" s="40">
        <v>122.705</v>
      </c>
      <c r="I775" s="40">
        <v>140.595</v>
      </c>
      <c r="J775" s="40">
        <v>17.001999999999999</v>
      </c>
      <c r="K775" s="40">
        <v>41.298000000000002</v>
      </c>
      <c r="L775" s="40">
        <v>590.91899999999998</v>
      </c>
    </row>
    <row r="776" spans="1:12" x14ac:dyDescent="0.25">
      <c r="A776" s="31" t="s">
        <v>159</v>
      </c>
      <c r="B776" s="40">
        <v>17.850999999999999</v>
      </c>
      <c r="C776" s="40">
        <v>35.552</v>
      </c>
      <c r="D776" s="40">
        <v>35.552</v>
      </c>
      <c r="E776" s="40">
        <v>204.97300000000001</v>
      </c>
      <c r="F776" s="40">
        <v>1.1579999999999999</v>
      </c>
      <c r="G776" s="40">
        <v>5.1120000000000001</v>
      </c>
      <c r="H776" s="40">
        <v>102.254</v>
      </c>
      <c r="I776" s="40">
        <v>117.16200000000001</v>
      </c>
      <c r="J776" s="40">
        <v>14.167999999999999</v>
      </c>
      <c r="K776" s="40">
        <v>34.414999999999999</v>
      </c>
      <c r="L776" s="40">
        <v>519.61400000000003</v>
      </c>
    </row>
    <row r="777" spans="1:12" x14ac:dyDescent="0.25">
      <c r="A777" s="31" t="s">
        <v>160</v>
      </c>
      <c r="B777" s="40">
        <v>20.826000000000001</v>
      </c>
      <c r="C777" s="40">
        <v>41.476999999999997</v>
      </c>
      <c r="D777" s="40">
        <v>41.476999999999997</v>
      </c>
      <c r="E777" s="40">
        <v>175.69200000000001</v>
      </c>
      <c r="F777" s="40">
        <v>0.99299999999999999</v>
      </c>
      <c r="G777" s="40">
        <v>4.3810000000000002</v>
      </c>
      <c r="H777" s="40">
        <v>87.646000000000001</v>
      </c>
      <c r="I777" s="40">
        <v>100.425</v>
      </c>
      <c r="J777" s="40">
        <v>12.144</v>
      </c>
      <c r="K777" s="40">
        <v>29.498999999999999</v>
      </c>
      <c r="L777" s="40">
        <v>472.91699999999997</v>
      </c>
    </row>
    <row r="778" spans="1:12" x14ac:dyDescent="0.25">
      <c r="A778" s="31" t="s">
        <v>161</v>
      </c>
      <c r="B778" s="40">
        <v>23.800999999999998</v>
      </c>
      <c r="C778" s="40">
        <v>47.402000000000001</v>
      </c>
      <c r="D778" s="40">
        <v>47.402000000000001</v>
      </c>
      <c r="E778" s="40">
        <v>153.72999999999999</v>
      </c>
      <c r="F778" s="40">
        <v>0.86899999999999999</v>
      </c>
      <c r="G778" s="40">
        <v>3.8340000000000001</v>
      </c>
      <c r="H778" s="40">
        <v>76.691000000000003</v>
      </c>
      <c r="I778" s="40">
        <v>87.872</v>
      </c>
      <c r="J778" s="40">
        <v>10.625999999999999</v>
      </c>
      <c r="K778" s="40">
        <v>25.811</v>
      </c>
      <c r="L778" s="40">
        <v>441.601</v>
      </c>
    </row>
    <row r="779" spans="1:12" x14ac:dyDescent="0.25">
      <c r="A779" s="31" t="s">
        <v>162</v>
      </c>
      <c r="B779" s="40">
        <v>26.776</v>
      </c>
      <c r="C779" s="40">
        <v>53.326999999999998</v>
      </c>
      <c r="D779" s="40">
        <v>53.326999999999998</v>
      </c>
      <c r="E779" s="40">
        <v>136.649</v>
      </c>
      <c r="F779" s="40">
        <v>0.77200000000000002</v>
      </c>
      <c r="G779" s="40">
        <v>3.4079999999999999</v>
      </c>
      <c r="H779" s="40">
        <v>68.168999999999997</v>
      </c>
      <c r="I779" s="40">
        <v>78.108000000000004</v>
      </c>
      <c r="J779" s="40">
        <v>9.4459999999999997</v>
      </c>
      <c r="K779" s="40">
        <v>22.943000000000001</v>
      </c>
      <c r="L779" s="40">
        <v>420.536</v>
      </c>
    </row>
    <row r="780" spans="1:12" x14ac:dyDescent="0.25">
      <c r="A780" s="31" t="s">
        <v>144</v>
      </c>
      <c r="B780" s="40">
        <v>29.751000000000001</v>
      </c>
      <c r="C780" s="40">
        <v>59.253</v>
      </c>
      <c r="D780" s="40">
        <v>59.253</v>
      </c>
      <c r="E780" s="40">
        <v>122.98399999999999</v>
      </c>
      <c r="F780" s="40">
        <v>0.69499999999999995</v>
      </c>
      <c r="G780" s="40">
        <v>3.0670000000000002</v>
      </c>
      <c r="H780" s="40">
        <v>61.353000000000002</v>
      </c>
      <c r="I780" s="40">
        <v>70.296999999999997</v>
      </c>
      <c r="J780" s="40">
        <v>8.5009999999999994</v>
      </c>
      <c r="K780" s="40">
        <v>20.649000000000001</v>
      </c>
      <c r="L780" s="40">
        <v>406.65300000000002</v>
      </c>
    </row>
    <row r="781" spans="1:12" x14ac:dyDescent="0.25">
      <c r="A781" s="31" t="s">
        <v>145</v>
      </c>
      <c r="B781" s="40">
        <v>32.725999999999999</v>
      </c>
      <c r="C781" s="40">
        <v>65.177999999999997</v>
      </c>
      <c r="D781" s="40">
        <v>65.177999999999997</v>
      </c>
      <c r="E781" s="40">
        <v>111.804</v>
      </c>
      <c r="F781" s="40">
        <v>0.63200000000000001</v>
      </c>
      <c r="G781" s="40">
        <v>2.7879999999999998</v>
      </c>
      <c r="H781" s="40">
        <v>55.774999999999999</v>
      </c>
      <c r="I781" s="40">
        <v>63.906999999999996</v>
      </c>
      <c r="J781" s="40">
        <v>7.7279999999999998</v>
      </c>
      <c r="K781" s="40">
        <v>18.771999999999998</v>
      </c>
      <c r="L781" s="40">
        <v>397.988</v>
      </c>
    </row>
    <row r="782" spans="1:12" x14ac:dyDescent="0.25">
      <c r="A782" s="31" t="s">
        <v>146</v>
      </c>
      <c r="B782" s="40">
        <v>35.701000000000001</v>
      </c>
      <c r="C782" s="40">
        <v>71.102999999999994</v>
      </c>
      <c r="D782" s="40">
        <v>71.102999999999994</v>
      </c>
      <c r="E782" s="40">
        <v>102.48699999999999</v>
      </c>
      <c r="F782" s="40">
        <v>0.57899999999999996</v>
      </c>
      <c r="G782" s="40">
        <v>2.556</v>
      </c>
      <c r="H782" s="40">
        <v>51.127000000000002</v>
      </c>
      <c r="I782" s="40">
        <v>58.581000000000003</v>
      </c>
      <c r="J782" s="40">
        <v>7.0839999999999996</v>
      </c>
      <c r="K782" s="40">
        <v>17.207999999999998</v>
      </c>
      <c r="L782" s="40">
        <v>393.23700000000002</v>
      </c>
    </row>
    <row r="783" spans="1:12" x14ac:dyDescent="0.25">
      <c r="A783" s="31" t="s">
        <v>147</v>
      </c>
      <c r="B783" s="40">
        <v>38.676000000000002</v>
      </c>
      <c r="C783" s="40">
        <v>77.028000000000006</v>
      </c>
      <c r="D783" s="40">
        <v>77.028000000000006</v>
      </c>
      <c r="E783" s="40">
        <v>94.602999999999994</v>
      </c>
      <c r="F783" s="40">
        <v>0.53500000000000003</v>
      </c>
      <c r="G783" s="40">
        <v>2.359</v>
      </c>
      <c r="H783" s="40">
        <v>47.194000000000003</v>
      </c>
      <c r="I783" s="40">
        <v>54.075000000000003</v>
      </c>
      <c r="J783" s="40">
        <v>6.5389999999999997</v>
      </c>
      <c r="K783" s="40">
        <v>15.884</v>
      </c>
      <c r="L783" s="40">
        <v>391.49799999999999</v>
      </c>
    </row>
    <row r="784" spans="1:12" x14ac:dyDescent="0.25">
      <c r="A784" s="31" t="s">
        <v>148</v>
      </c>
      <c r="B784" s="40">
        <v>41.651000000000003</v>
      </c>
      <c r="C784" s="40">
        <v>82.953999999999994</v>
      </c>
      <c r="D784" s="40">
        <v>82.953999999999994</v>
      </c>
      <c r="E784" s="40">
        <v>87.846000000000004</v>
      </c>
      <c r="F784" s="40">
        <v>0.496</v>
      </c>
      <c r="G784" s="40">
        <v>2.1909999999999998</v>
      </c>
      <c r="H784" s="40">
        <v>43.823</v>
      </c>
      <c r="I784" s="40">
        <v>50.212000000000003</v>
      </c>
      <c r="J784" s="40">
        <v>6.0720000000000001</v>
      </c>
      <c r="K784" s="40">
        <v>14.749000000000001</v>
      </c>
      <c r="L784" s="40">
        <v>392.12700000000001</v>
      </c>
    </row>
    <row r="785" spans="1:12" x14ac:dyDescent="0.25">
      <c r="A785" s="31" t="s">
        <v>149</v>
      </c>
      <c r="B785" s="40">
        <v>44.625999999999998</v>
      </c>
      <c r="C785" s="40">
        <v>88.879000000000005</v>
      </c>
      <c r="D785" s="40">
        <v>88.879000000000005</v>
      </c>
      <c r="E785" s="40">
        <v>81.989000000000004</v>
      </c>
      <c r="F785" s="40">
        <v>0.46300000000000002</v>
      </c>
      <c r="G785" s="40">
        <v>2.0449999999999999</v>
      </c>
      <c r="H785" s="40">
        <v>40.902000000000001</v>
      </c>
      <c r="I785" s="40">
        <v>46.865000000000002</v>
      </c>
      <c r="J785" s="40">
        <v>5.6669999999999998</v>
      </c>
      <c r="K785" s="40">
        <v>13.766</v>
      </c>
      <c r="L785" s="40">
        <v>394.64800000000002</v>
      </c>
    </row>
    <row r="786" spans="1:12" x14ac:dyDescent="0.25">
      <c r="A786" s="31" t="s">
        <v>150</v>
      </c>
      <c r="B786" s="40">
        <v>47.600999999999999</v>
      </c>
      <c r="C786" s="40">
        <v>94.804000000000002</v>
      </c>
      <c r="D786" s="40">
        <v>94.804000000000002</v>
      </c>
      <c r="E786" s="40">
        <v>76.864999999999995</v>
      </c>
      <c r="F786" s="40">
        <v>0.434</v>
      </c>
      <c r="G786" s="40">
        <v>1.917</v>
      </c>
      <c r="H786" s="40">
        <v>38.344999999999999</v>
      </c>
      <c r="I786" s="40">
        <v>43.936</v>
      </c>
      <c r="J786" s="40">
        <v>5.3129999999999997</v>
      </c>
      <c r="K786" s="40">
        <v>12.906000000000001</v>
      </c>
      <c r="L786" s="40">
        <v>398.70600000000002</v>
      </c>
    </row>
    <row r="787" spans="1:12" x14ac:dyDescent="0.25">
      <c r="A787" s="31" t="s">
        <v>151</v>
      </c>
      <c r="B787" s="40">
        <v>50.576999999999998</v>
      </c>
      <c r="C787" s="40">
        <v>100.73</v>
      </c>
      <c r="D787" s="40">
        <v>100.73</v>
      </c>
      <c r="E787" s="40">
        <v>72.343999999999994</v>
      </c>
      <c r="F787" s="40">
        <v>0.40899999999999997</v>
      </c>
      <c r="G787" s="40">
        <v>1.804</v>
      </c>
      <c r="H787" s="40">
        <v>36.090000000000003</v>
      </c>
      <c r="I787" s="40">
        <v>41.350999999999999</v>
      </c>
      <c r="J787" s="40">
        <v>5.0010000000000003</v>
      </c>
      <c r="K787" s="40">
        <v>12.147</v>
      </c>
      <c r="L787" s="40">
        <v>404.03500000000003</v>
      </c>
    </row>
    <row r="788" spans="1:12" x14ac:dyDescent="0.25">
      <c r="A788" s="31" t="s">
        <v>152</v>
      </c>
      <c r="B788" s="40">
        <v>53.552</v>
      </c>
      <c r="C788" s="40">
        <v>106.655</v>
      </c>
      <c r="D788" s="40">
        <v>106.655</v>
      </c>
      <c r="E788" s="40">
        <v>68.323999999999998</v>
      </c>
      <c r="F788" s="40">
        <v>0.38600000000000001</v>
      </c>
      <c r="G788" s="40">
        <v>1.704</v>
      </c>
      <c r="H788" s="40">
        <v>34.085000000000001</v>
      </c>
      <c r="I788" s="40">
        <v>39.054000000000002</v>
      </c>
      <c r="J788" s="40">
        <v>4.7229999999999999</v>
      </c>
      <c r="K788" s="40">
        <v>11.472</v>
      </c>
      <c r="L788" s="40">
        <v>410.41500000000002</v>
      </c>
    </row>
    <row r="789" spans="1:12" x14ac:dyDescent="0.25">
      <c r="A789" s="31" t="s">
        <v>153</v>
      </c>
      <c r="B789" s="40">
        <v>56.527000000000001</v>
      </c>
      <c r="C789" s="40">
        <v>112.58</v>
      </c>
      <c r="D789" s="40">
        <v>112.58</v>
      </c>
      <c r="E789" s="40">
        <v>64.727999999999994</v>
      </c>
      <c r="F789" s="40">
        <v>0.36599999999999999</v>
      </c>
      <c r="G789" s="40">
        <v>1.6140000000000001</v>
      </c>
      <c r="H789" s="40">
        <v>32.290999999999997</v>
      </c>
      <c r="I789" s="40">
        <v>36.999000000000002</v>
      </c>
      <c r="J789" s="40">
        <v>4.4740000000000002</v>
      </c>
      <c r="K789" s="40">
        <v>10.868</v>
      </c>
      <c r="L789" s="40">
        <v>417.685</v>
      </c>
    </row>
    <row r="790" spans="1:12" x14ac:dyDescent="0.25">
      <c r="A790" s="31" t="s">
        <v>342</v>
      </c>
      <c r="B790" s="40">
        <v>59.502000000000002</v>
      </c>
      <c r="C790" s="40">
        <v>118.505</v>
      </c>
      <c r="D790" s="40">
        <v>118.505</v>
      </c>
      <c r="E790" s="40">
        <v>61.491999999999997</v>
      </c>
      <c r="F790" s="40">
        <v>0.34799999999999998</v>
      </c>
      <c r="G790" s="40">
        <v>1.5329999999999999</v>
      </c>
      <c r="H790" s="40">
        <v>30.675999999999998</v>
      </c>
      <c r="I790" s="40">
        <v>35.149000000000001</v>
      </c>
      <c r="J790" s="40">
        <v>4.2510000000000003</v>
      </c>
      <c r="K790" s="40">
        <v>10.324999999999999</v>
      </c>
      <c r="L790" s="40">
        <v>425.71</v>
      </c>
    </row>
    <row r="791" spans="1:12" x14ac:dyDescent="0.25">
      <c r="A791" s="31" t="s">
        <v>343</v>
      </c>
      <c r="B791" s="40">
        <v>62.476999999999997</v>
      </c>
      <c r="C791" s="40">
        <v>124.431</v>
      </c>
      <c r="D791" s="40">
        <v>124.431</v>
      </c>
      <c r="E791" s="40">
        <v>58.564</v>
      </c>
      <c r="F791" s="40">
        <v>0.33100000000000002</v>
      </c>
      <c r="G791" s="40">
        <v>1.46</v>
      </c>
      <c r="H791" s="40">
        <v>29.215</v>
      </c>
      <c r="I791" s="40">
        <v>33.475000000000001</v>
      </c>
      <c r="J791" s="40">
        <v>4.048</v>
      </c>
      <c r="K791" s="40">
        <v>9.8330000000000002</v>
      </c>
      <c r="L791" s="40">
        <v>434.38400000000001</v>
      </c>
    </row>
    <row r="792" spans="1:12" x14ac:dyDescent="0.25">
      <c r="A792" s="31" t="s">
        <v>344</v>
      </c>
      <c r="B792" s="40">
        <v>65.451999999999998</v>
      </c>
      <c r="C792" s="40">
        <v>130.35599999999999</v>
      </c>
      <c r="D792" s="40">
        <v>130.35599999999999</v>
      </c>
      <c r="E792" s="40">
        <v>55.902000000000001</v>
      </c>
      <c r="F792" s="40">
        <v>0.316</v>
      </c>
      <c r="G792" s="40">
        <v>1.3939999999999999</v>
      </c>
      <c r="H792" s="40">
        <v>27.888000000000002</v>
      </c>
      <c r="I792" s="40">
        <v>31.952999999999999</v>
      </c>
      <c r="J792" s="40">
        <v>3.8639999999999999</v>
      </c>
      <c r="K792" s="40">
        <v>9.3859999999999992</v>
      </c>
      <c r="L792" s="40">
        <v>443.61700000000002</v>
      </c>
    </row>
    <row r="793" spans="1:12" x14ac:dyDescent="0.25">
      <c r="A793" s="31" t="s">
        <v>345</v>
      </c>
      <c r="B793" s="40">
        <v>68.427000000000007</v>
      </c>
      <c r="C793" s="40">
        <v>136.28100000000001</v>
      </c>
      <c r="D793" s="40">
        <v>136.28100000000001</v>
      </c>
      <c r="E793" s="40">
        <v>53.470999999999997</v>
      </c>
      <c r="F793" s="40">
        <v>0.30199999999999999</v>
      </c>
      <c r="G793" s="40">
        <v>1.333</v>
      </c>
      <c r="H793" s="40">
        <v>26.675000000000001</v>
      </c>
      <c r="I793" s="40">
        <v>30.564</v>
      </c>
      <c r="J793" s="40">
        <v>3.6960000000000002</v>
      </c>
      <c r="K793" s="40">
        <v>8.9779999999999998</v>
      </c>
      <c r="L793" s="40">
        <v>453.334</v>
      </c>
    </row>
    <row r="794" spans="1:12" x14ac:dyDescent="0.25">
      <c r="A794" s="31" t="s">
        <v>346</v>
      </c>
      <c r="B794" s="40">
        <v>71.402000000000001</v>
      </c>
      <c r="C794" s="40">
        <v>142.20599999999999</v>
      </c>
      <c r="D794" s="40">
        <v>142.20599999999999</v>
      </c>
      <c r="E794" s="40">
        <v>51.243000000000002</v>
      </c>
      <c r="F794" s="40">
        <v>0.28999999999999998</v>
      </c>
      <c r="G794" s="40">
        <v>1.278</v>
      </c>
      <c r="H794" s="40">
        <v>25.564</v>
      </c>
      <c r="I794" s="40">
        <v>29.291</v>
      </c>
      <c r="J794" s="40">
        <v>3.5419999999999998</v>
      </c>
      <c r="K794" s="40">
        <v>8.6039999999999992</v>
      </c>
      <c r="L794" s="40">
        <v>463.48</v>
      </c>
    </row>
    <row r="795" spans="1:12" x14ac:dyDescent="0.25">
      <c r="A795" s="31" t="s">
        <v>347</v>
      </c>
      <c r="B795" s="40">
        <v>74.376999999999995</v>
      </c>
      <c r="C795" s="40">
        <v>148.13200000000001</v>
      </c>
      <c r="D795" s="40">
        <v>148.13200000000001</v>
      </c>
      <c r="E795" s="40">
        <v>49.194000000000003</v>
      </c>
      <c r="F795" s="40">
        <v>0.27800000000000002</v>
      </c>
      <c r="G795" s="40">
        <v>1.2270000000000001</v>
      </c>
      <c r="H795" s="40">
        <v>24.541</v>
      </c>
      <c r="I795" s="40">
        <v>28.119</v>
      </c>
      <c r="J795" s="40">
        <v>3.4</v>
      </c>
      <c r="K795" s="40">
        <v>8.26</v>
      </c>
      <c r="L795" s="40">
        <v>474</v>
      </c>
    </row>
    <row r="796" spans="1:12" x14ac:dyDescent="0.25">
      <c r="A796" s="31" t="s">
        <v>391</v>
      </c>
      <c r="B796" s="40">
        <v>77.352000000000004</v>
      </c>
      <c r="C796" s="40">
        <v>154.05699999999999</v>
      </c>
      <c r="D796" s="40">
        <v>154.05699999999999</v>
      </c>
      <c r="E796" s="40">
        <v>47.302</v>
      </c>
      <c r="F796" s="40">
        <v>0.26700000000000002</v>
      </c>
      <c r="G796" s="40">
        <v>1.18</v>
      </c>
      <c r="H796" s="40">
        <v>23.597000000000001</v>
      </c>
      <c r="I796" s="40">
        <v>27.036999999999999</v>
      </c>
      <c r="J796" s="40">
        <v>3.27</v>
      </c>
      <c r="K796" s="40">
        <v>7.9420000000000002</v>
      </c>
      <c r="L796" s="40">
        <v>484.84899999999999</v>
      </c>
    </row>
    <row r="797" spans="1:12" x14ac:dyDescent="0.25">
      <c r="A797" s="31" t="s">
        <v>392</v>
      </c>
      <c r="B797" s="40">
        <v>80.326999999999998</v>
      </c>
      <c r="C797" s="40">
        <v>159.982</v>
      </c>
      <c r="D797" s="40">
        <v>159.982</v>
      </c>
      <c r="E797" s="40">
        <v>45.55</v>
      </c>
      <c r="F797" s="40">
        <v>0.25700000000000001</v>
      </c>
      <c r="G797" s="40">
        <v>1.1359999999999999</v>
      </c>
      <c r="H797" s="40">
        <v>22.722999999999999</v>
      </c>
      <c r="I797" s="40">
        <v>26.036000000000001</v>
      </c>
      <c r="J797" s="40">
        <v>3.149</v>
      </c>
      <c r="K797" s="40">
        <v>7.6479999999999997</v>
      </c>
      <c r="L797" s="40">
        <v>495.99299999999999</v>
      </c>
    </row>
    <row r="798" spans="1:12" x14ac:dyDescent="0.25">
      <c r="A798" s="31" t="s">
        <v>407</v>
      </c>
      <c r="B798" s="40">
        <v>83.302999999999997</v>
      </c>
      <c r="C798" s="40">
        <v>165.90799999999999</v>
      </c>
      <c r="D798" s="40">
        <v>165.90799999999999</v>
      </c>
      <c r="E798" s="40">
        <v>43.923000000000002</v>
      </c>
      <c r="F798" s="40">
        <v>0.248</v>
      </c>
      <c r="G798" s="40">
        <v>1.095</v>
      </c>
      <c r="H798" s="40">
        <v>21.911999999999999</v>
      </c>
      <c r="I798" s="40">
        <v>25.106000000000002</v>
      </c>
      <c r="J798" s="40">
        <v>3.036</v>
      </c>
      <c r="K798" s="40">
        <v>7.375</v>
      </c>
      <c r="L798" s="40">
        <v>507.40300000000002</v>
      </c>
    </row>
    <row r="799" spans="1:12" x14ac:dyDescent="0.25">
      <c r="A799" s="31" t="s">
        <v>408</v>
      </c>
      <c r="B799" s="40">
        <v>86.278000000000006</v>
      </c>
      <c r="C799" s="40">
        <v>171.833</v>
      </c>
      <c r="D799" s="40">
        <v>171.833</v>
      </c>
      <c r="E799" s="40">
        <v>42.408000000000001</v>
      </c>
      <c r="F799" s="40">
        <v>0.24</v>
      </c>
      <c r="G799" s="40">
        <v>1.0580000000000001</v>
      </c>
      <c r="H799" s="40">
        <v>21.155999999999999</v>
      </c>
      <c r="I799" s="40">
        <v>24.24</v>
      </c>
      <c r="J799" s="40">
        <v>2.931</v>
      </c>
      <c r="K799" s="40">
        <v>7.12</v>
      </c>
      <c r="L799" s="40">
        <v>519.04600000000005</v>
      </c>
    </row>
    <row r="800" spans="1:12" x14ac:dyDescent="0.25">
      <c r="A800" s="31" t="s">
        <v>409</v>
      </c>
      <c r="B800" s="40">
        <v>89.253</v>
      </c>
      <c r="C800" s="40">
        <v>177.75800000000001</v>
      </c>
      <c r="D800" s="40">
        <v>177.75800000000001</v>
      </c>
      <c r="E800" s="40">
        <v>40.994999999999997</v>
      </c>
      <c r="F800" s="40">
        <v>0.23200000000000001</v>
      </c>
      <c r="G800" s="40">
        <v>1.022</v>
      </c>
      <c r="H800" s="40">
        <v>20.451000000000001</v>
      </c>
      <c r="I800" s="40">
        <v>23.431999999999999</v>
      </c>
      <c r="J800" s="40">
        <v>2.8340000000000001</v>
      </c>
      <c r="K800" s="40">
        <v>6.883</v>
      </c>
      <c r="L800" s="40">
        <v>530.90099999999995</v>
      </c>
    </row>
    <row r="801" spans="1:12" x14ac:dyDescent="0.25">
      <c r="A801" s="31" t="s">
        <v>410</v>
      </c>
      <c r="B801" s="40">
        <v>95.203000000000003</v>
      </c>
      <c r="C801" s="40">
        <v>189.60900000000001</v>
      </c>
      <c r="D801" s="40">
        <v>189.60900000000001</v>
      </c>
      <c r="E801" s="40">
        <v>38.433</v>
      </c>
      <c r="F801" s="40">
        <v>0.217</v>
      </c>
      <c r="G801" s="40">
        <v>0.95799999999999996</v>
      </c>
      <c r="H801" s="40">
        <v>19.172999999999998</v>
      </c>
      <c r="I801" s="40">
        <v>21.968</v>
      </c>
      <c r="J801" s="40">
        <v>2.657</v>
      </c>
      <c r="K801" s="40">
        <v>6.4530000000000003</v>
      </c>
      <c r="L801" s="40">
        <v>555.16999999999996</v>
      </c>
    </row>
    <row r="802" spans="1:12" x14ac:dyDescent="0.25">
      <c r="B802" s="44" t="s">
        <v>307</v>
      </c>
      <c r="C802" s="45"/>
      <c r="D802" s="45"/>
      <c r="E802" s="45"/>
      <c r="F802" s="45"/>
      <c r="G802" s="45"/>
      <c r="H802" s="45"/>
      <c r="I802" s="45"/>
      <c r="J802" s="45"/>
      <c r="K802" s="45"/>
      <c r="L802" s="45"/>
    </row>
    <row r="803" spans="1:12" x14ac:dyDescent="0.25">
      <c r="A803" s="31" t="s">
        <v>173</v>
      </c>
      <c r="B803" s="40">
        <v>2.9750000000000001</v>
      </c>
      <c r="C803" s="40">
        <v>4.4480000000000004</v>
      </c>
      <c r="D803" s="40">
        <v>4.4480000000000004</v>
      </c>
      <c r="E803" s="40">
        <v>923.30399999999997</v>
      </c>
      <c r="F803" s="40">
        <v>6.95</v>
      </c>
      <c r="G803" s="40">
        <v>30.67</v>
      </c>
      <c r="H803" s="40">
        <v>613.52499999999998</v>
      </c>
      <c r="I803" s="40">
        <v>702.97400000000005</v>
      </c>
      <c r="J803" s="40">
        <v>85.01</v>
      </c>
      <c r="K803" s="40">
        <v>206.49100000000001</v>
      </c>
      <c r="L803" s="40">
        <v>2289.2939999999999</v>
      </c>
    </row>
    <row r="804" spans="1:12" x14ac:dyDescent="0.25">
      <c r="A804" s="31" t="s">
        <v>174</v>
      </c>
      <c r="B804" s="40">
        <v>5.95</v>
      </c>
      <c r="C804" s="40">
        <v>8.8970000000000002</v>
      </c>
      <c r="D804" s="40">
        <v>8.8970000000000002</v>
      </c>
      <c r="E804" s="40">
        <v>461.65199999999999</v>
      </c>
      <c r="F804" s="40">
        <v>3.4750000000000001</v>
      </c>
      <c r="G804" s="40">
        <v>15.335000000000001</v>
      </c>
      <c r="H804" s="40">
        <v>306.76299999999998</v>
      </c>
      <c r="I804" s="40">
        <v>351.48700000000002</v>
      </c>
      <c r="J804" s="40">
        <v>42.505000000000003</v>
      </c>
      <c r="K804" s="40">
        <v>103.245</v>
      </c>
      <c r="L804" s="40">
        <v>1162.4559999999999</v>
      </c>
    </row>
    <row r="805" spans="1:12" x14ac:dyDescent="0.25">
      <c r="A805" s="31" t="s">
        <v>175</v>
      </c>
      <c r="B805" s="40">
        <v>8.9250000000000007</v>
      </c>
      <c r="C805" s="40">
        <v>13.345000000000001</v>
      </c>
      <c r="D805" s="40">
        <v>13.345000000000001</v>
      </c>
      <c r="E805" s="40">
        <v>307.76799999999997</v>
      </c>
      <c r="F805" s="40">
        <v>2.3170000000000002</v>
      </c>
      <c r="G805" s="40">
        <v>10.223000000000001</v>
      </c>
      <c r="H805" s="40">
        <v>204.50800000000001</v>
      </c>
      <c r="I805" s="40">
        <v>234.32499999999999</v>
      </c>
      <c r="J805" s="40">
        <v>28.337</v>
      </c>
      <c r="K805" s="40">
        <v>68.83</v>
      </c>
      <c r="L805" s="40">
        <v>794.75599999999997</v>
      </c>
    </row>
    <row r="806" spans="1:12" x14ac:dyDescent="0.25">
      <c r="A806" s="31" t="s">
        <v>176</v>
      </c>
      <c r="B806" s="40">
        <v>11.9</v>
      </c>
      <c r="C806" s="40">
        <v>17.794</v>
      </c>
      <c r="D806" s="40">
        <v>17.794</v>
      </c>
      <c r="E806" s="40">
        <v>230.82599999999999</v>
      </c>
      <c r="F806" s="40">
        <v>1.738</v>
      </c>
      <c r="G806" s="40">
        <v>7.6669999999999998</v>
      </c>
      <c r="H806" s="40">
        <v>153.381</v>
      </c>
      <c r="I806" s="40">
        <v>175.744</v>
      </c>
      <c r="J806" s="40">
        <v>21.253</v>
      </c>
      <c r="K806" s="40">
        <v>51.622999999999998</v>
      </c>
      <c r="L806" s="40">
        <v>616.84400000000005</v>
      </c>
    </row>
    <row r="807" spans="1:12" x14ac:dyDescent="0.25">
      <c r="A807" s="31" t="s">
        <v>177</v>
      </c>
      <c r="B807" s="40">
        <v>14.875</v>
      </c>
      <c r="C807" s="40">
        <v>22.242000000000001</v>
      </c>
      <c r="D807" s="40">
        <v>22.242000000000001</v>
      </c>
      <c r="E807" s="40">
        <v>184.661</v>
      </c>
      <c r="F807" s="40">
        <v>1.39</v>
      </c>
      <c r="G807" s="40">
        <v>6.1340000000000003</v>
      </c>
      <c r="H807" s="40">
        <v>122.705</v>
      </c>
      <c r="I807" s="40">
        <v>140.595</v>
      </c>
      <c r="J807" s="40">
        <v>17.001999999999999</v>
      </c>
      <c r="K807" s="40">
        <v>41.298000000000002</v>
      </c>
      <c r="L807" s="40">
        <v>514.84400000000005</v>
      </c>
    </row>
    <row r="808" spans="1:12" x14ac:dyDescent="0.25">
      <c r="A808" s="31" t="s">
        <v>178</v>
      </c>
      <c r="B808" s="40">
        <v>17.850999999999999</v>
      </c>
      <c r="C808" s="40">
        <v>26.69</v>
      </c>
      <c r="D808" s="40">
        <v>26.69</v>
      </c>
      <c r="E808" s="40">
        <v>153.88399999999999</v>
      </c>
      <c r="F808" s="40">
        <v>1.1579999999999999</v>
      </c>
      <c r="G808" s="40">
        <v>5.1120000000000001</v>
      </c>
      <c r="H808" s="40">
        <v>102.254</v>
      </c>
      <c r="I808" s="40">
        <v>117.16200000000001</v>
      </c>
      <c r="J808" s="40">
        <v>14.167999999999999</v>
      </c>
      <c r="K808" s="40">
        <v>34.414999999999999</v>
      </c>
      <c r="L808" s="40">
        <v>450.80099999999999</v>
      </c>
    </row>
    <row r="809" spans="1:12" x14ac:dyDescent="0.25">
      <c r="A809" s="31" t="s">
        <v>179</v>
      </c>
      <c r="B809" s="40">
        <v>20.826000000000001</v>
      </c>
      <c r="C809" s="40">
        <v>31.138999999999999</v>
      </c>
      <c r="D809" s="40">
        <v>31.138999999999999</v>
      </c>
      <c r="E809" s="40">
        <v>131.90100000000001</v>
      </c>
      <c r="F809" s="40">
        <v>0.99299999999999999</v>
      </c>
      <c r="G809" s="40">
        <v>4.3810000000000002</v>
      </c>
      <c r="H809" s="40">
        <v>87.646000000000001</v>
      </c>
      <c r="I809" s="40">
        <v>100.425</v>
      </c>
      <c r="J809" s="40">
        <v>12.144</v>
      </c>
      <c r="K809" s="40">
        <v>29.498999999999999</v>
      </c>
      <c r="L809" s="40">
        <v>408.45</v>
      </c>
    </row>
    <row r="810" spans="1:12" x14ac:dyDescent="0.25">
      <c r="A810" s="31" t="s">
        <v>180</v>
      </c>
      <c r="B810" s="40">
        <v>23.800999999999998</v>
      </c>
      <c r="C810" s="40">
        <v>35.587000000000003</v>
      </c>
      <c r="D810" s="40">
        <v>35.587000000000003</v>
      </c>
      <c r="E810" s="40">
        <v>115.413</v>
      </c>
      <c r="F810" s="40">
        <v>0.86899999999999999</v>
      </c>
      <c r="G810" s="40">
        <v>3.8340000000000001</v>
      </c>
      <c r="H810" s="40">
        <v>76.691000000000003</v>
      </c>
      <c r="I810" s="40">
        <v>87.872</v>
      </c>
      <c r="J810" s="40">
        <v>10.625999999999999</v>
      </c>
      <c r="K810" s="40">
        <v>25.811</v>
      </c>
      <c r="L810" s="40">
        <v>379.654</v>
      </c>
    </row>
    <row r="811" spans="1:12" x14ac:dyDescent="0.25">
      <c r="A811" s="31" t="s">
        <v>181</v>
      </c>
      <c r="B811" s="40">
        <v>26.776</v>
      </c>
      <c r="C811" s="40">
        <v>40.036000000000001</v>
      </c>
      <c r="D811" s="40">
        <v>40.036000000000001</v>
      </c>
      <c r="E811" s="40">
        <v>102.589</v>
      </c>
      <c r="F811" s="40">
        <v>0.77200000000000002</v>
      </c>
      <c r="G811" s="40">
        <v>3.4079999999999999</v>
      </c>
      <c r="H811" s="40">
        <v>68.168999999999997</v>
      </c>
      <c r="I811" s="40">
        <v>78.108000000000004</v>
      </c>
      <c r="J811" s="40">
        <v>9.4459999999999997</v>
      </c>
      <c r="K811" s="40">
        <v>22.943000000000001</v>
      </c>
      <c r="L811" s="40">
        <v>359.89400000000001</v>
      </c>
    </row>
    <row r="812" spans="1:12" x14ac:dyDescent="0.25">
      <c r="A812" s="31" t="s">
        <v>163</v>
      </c>
      <c r="B812" s="40">
        <v>29.751000000000001</v>
      </c>
      <c r="C812" s="40">
        <v>44.484000000000002</v>
      </c>
      <c r="D812" s="40">
        <v>44.484000000000002</v>
      </c>
      <c r="E812" s="40">
        <v>92.33</v>
      </c>
      <c r="F812" s="40">
        <v>0.69499999999999995</v>
      </c>
      <c r="G812" s="40">
        <v>3.0670000000000002</v>
      </c>
      <c r="H812" s="40">
        <v>61.353000000000002</v>
      </c>
      <c r="I812" s="40">
        <v>70.296999999999997</v>
      </c>
      <c r="J812" s="40">
        <v>8.5009999999999994</v>
      </c>
      <c r="K812" s="40">
        <v>20.649000000000001</v>
      </c>
      <c r="L812" s="40">
        <v>346.46100000000001</v>
      </c>
    </row>
    <row r="813" spans="1:12" x14ac:dyDescent="0.25">
      <c r="A813" s="31" t="s">
        <v>164</v>
      </c>
      <c r="B813" s="40">
        <v>32.725999999999999</v>
      </c>
      <c r="C813" s="40">
        <v>48.932000000000002</v>
      </c>
      <c r="D813" s="40">
        <v>48.932000000000002</v>
      </c>
      <c r="E813" s="40">
        <v>83.936999999999998</v>
      </c>
      <c r="F813" s="40">
        <v>0.63200000000000001</v>
      </c>
      <c r="G813" s="40">
        <v>2.7879999999999998</v>
      </c>
      <c r="H813" s="40">
        <v>55.774999999999999</v>
      </c>
      <c r="I813" s="40">
        <v>63.906999999999996</v>
      </c>
      <c r="J813" s="40">
        <v>7.7279999999999998</v>
      </c>
      <c r="K813" s="40">
        <v>18.771999999999998</v>
      </c>
      <c r="L813" s="40">
        <v>337.62900000000002</v>
      </c>
    </row>
    <row r="814" spans="1:12" x14ac:dyDescent="0.25">
      <c r="A814" s="31" t="s">
        <v>165</v>
      </c>
      <c r="B814" s="40">
        <v>35.701000000000001</v>
      </c>
      <c r="C814" s="40">
        <v>53.381</v>
      </c>
      <c r="D814" s="40">
        <v>53.381</v>
      </c>
      <c r="E814" s="40">
        <v>76.941999999999993</v>
      </c>
      <c r="F814" s="40">
        <v>0.57899999999999996</v>
      </c>
      <c r="G814" s="40">
        <v>2.556</v>
      </c>
      <c r="H814" s="40">
        <v>51.127000000000002</v>
      </c>
      <c r="I814" s="40">
        <v>58.581000000000003</v>
      </c>
      <c r="J814" s="40">
        <v>7.0839999999999996</v>
      </c>
      <c r="K814" s="40">
        <v>17.207999999999998</v>
      </c>
      <c r="L814" s="40">
        <v>332.24799999999999</v>
      </c>
    </row>
    <row r="815" spans="1:12" x14ac:dyDescent="0.25">
      <c r="A815" s="31" t="s">
        <v>166</v>
      </c>
      <c r="B815" s="40">
        <v>38.676000000000002</v>
      </c>
      <c r="C815" s="40">
        <v>57.829000000000001</v>
      </c>
      <c r="D815" s="40">
        <v>57.829000000000001</v>
      </c>
      <c r="E815" s="40">
        <v>71.022999999999996</v>
      </c>
      <c r="F815" s="40">
        <v>0.53500000000000003</v>
      </c>
      <c r="G815" s="40">
        <v>2.359</v>
      </c>
      <c r="H815" s="40">
        <v>47.194000000000003</v>
      </c>
      <c r="I815" s="40">
        <v>54.075000000000003</v>
      </c>
      <c r="J815" s="40">
        <v>6.5389999999999997</v>
      </c>
      <c r="K815" s="40">
        <v>15.884</v>
      </c>
      <c r="L815" s="40">
        <v>329.52</v>
      </c>
    </row>
    <row r="816" spans="1:12" x14ac:dyDescent="0.25">
      <c r="A816" s="31" t="s">
        <v>167</v>
      </c>
      <c r="B816" s="40">
        <v>41.651000000000003</v>
      </c>
      <c r="C816" s="40">
        <v>62.277999999999999</v>
      </c>
      <c r="D816" s="40">
        <v>62.277999999999999</v>
      </c>
      <c r="E816" s="40">
        <v>65.95</v>
      </c>
      <c r="F816" s="40">
        <v>0.496</v>
      </c>
      <c r="G816" s="40">
        <v>2.1909999999999998</v>
      </c>
      <c r="H816" s="40">
        <v>43.823</v>
      </c>
      <c r="I816" s="40">
        <v>50.212000000000003</v>
      </c>
      <c r="J816" s="40">
        <v>6.0720000000000001</v>
      </c>
      <c r="K816" s="40">
        <v>14.749000000000001</v>
      </c>
      <c r="L816" s="40">
        <v>328.87900000000002</v>
      </c>
    </row>
    <row r="817" spans="1:12" x14ac:dyDescent="0.25">
      <c r="A817" s="31" t="s">
        <v>168</v>
      </c>
      <c r="B817" s="40">
        <v>44.625999999999998</v>
      </c>
      <c r="C817" s="40">
        <v>66.725999999999999</v>
      </c>
      <c r="D817" s="40">
        <v>66.725999999999999</v>
      </c>
      <c r="E817" s="40">
        <v>61.554000000000002</v>
      </c>
      <c r="F817" s="40">
        <v>0.46300000000000002</v>
      </c>
      <c r="G817" s="40">
        <v>2.0449999999999999</v>
      </c>
      <c r="H817" s="40">
        <v>40.902000000000001</v>
      </c>
      <c r="I817" s="40">
        <v>46.865000000000002</v>
      </c>
      <c r="J817" s="40">
        <v>5.6669999999999998</v>
      </c>
      <c r="K817" s="40">
        <v>13.766</v>
      </c>
      <c r="L817" s="40">
        <v>329.90699999999998</v>
      </c>
    </row>
    <row r="818" spans="1:12" x14ac:dyDescent="0.25">
      <c r="A818" s="31" t="s">
        <v>169</v>
      </c>
      <c r="B818" s="40">
        <v>47.600999999999999</v>
      </c>
      <c r="C818" s="40">
        <v>71.174000000000007</v>
      </c>
      <c r="D818" s="40">
        <v>71.174000000000007</v>
      </c>
      <c r="E818" s="40">
        <v>57.706000000000003</v>
      </c>
      <c r="F818" s="40">
        <v>0.434</v>
      </c>
      <c r="G818" s="40">
        <v>1.917</v>
      </c>
      <c r="H818" s="40">
        <v>38.344999999999999</v>
      </c>
      <c r="I818" s="40">
        <v>43.936</v>
      </c>
      <c r="J818" s="40">
        <v>5.3129999999999997</v>
      </c>
      <c r="K818" s="40">
        <v>12.906000000000001</v>
      </c>
      <c r="L818" s="40">
        <v>332.28699999999998</v>
      </c>
    </row>
    <row r="819" spans="1:12" x14ac:dyDescent="0.25">
      <c r="A819" s="31" t="s">
        <v>170</v>
      </c>
      <c r="B819" s="40">
        <v>50.576999999999998</v>
      </c>
      <c r="C819" s="40">
        <v>75.623000000000005</v>
      </c>
      <c r="D819" s="40">
        <v>75.623000000000005</v>
      </c>
      <c r="E819" s="40">
        <v>54.311999999999998</v>
      </c>
      <c r="F819" s="40">
        <v>0.40899999999999997</v>
      </c>
      <c r="G819" s="40">
        <v>1.804</v>
      </c>
      <c r="H819" s="40">
        <v>36.090000000000003</v>
      </c>
      <c r="I819" s="40">
        <v>41.350999999999999</v>
      </c>
      <c r="J819" s="40">
        <v>5.0010000000000003</v>
      </c>
      <c r="K819" s="40">
        <v>12.147</v>
      </c>
      <c r="L819" s="40">
        <v>335.78899999999999</v>
      </c>
    </row>
    <row r="820" spans="1:12" x14ac:dyDescent="0.25">
      <c r="A820" s="31" t="s">
        <v>171</v>
      </c>
      <c r="B820" s="40">
        <v>53.552</v>
      </c>
      <c r="C820" s="40">
        <v>80.070999999999998</v>
      </c>
      <c r="D820" s="40">
        <v>80.070999999999998</v>
      </c>
      <c r="E820" s="40">
        <v>51.295000000000002</v>
      </c>
      <c r="F820" s="40">
        <v>0.38600000000000001</v>
      </c>
      <c r="G820" s="40">
        <v>1.704</v>
      </c>
      <c r="H820" s="40">
        <v>34.085000000000001</v>
      </c>
      <c r="I820" s="40">
        <v>39.054000000000002</v>
      </c>
      <c r="J820" s="40">
        <v>4.7229999999999999</v>
      </c>
      <c r="K820" s="40">
        <v>11.472</v>
      </c>
      <c r="L820" s="40">
        <v>340.21800000000002</v>
      </c>
    </row>
    <row r="821" spans="1:12" x14ac:dyDescent="0.25">
      <c r="A821" s="31" t="s">
        <v>172</v>
      </c>
      <c r="B821" s="40">
        <v>56.527000000000001</v>
      </c>
      <c r="C821" s="40">
        <v>84.52</v>
      </c>
      <c r="D821" s="40">
        <v>84.52</v>
      </c>
      <c r="E821" s="40">
        <v>48.594999999999999</v>
      </c>
      <c r="F821" s="40">
        <v>0.36599999999999999</v>
      </c>
      <c r="G821" s="40">
        <v>1.6140000000000001</v>
      </c>
      <c r="H821" s="40">
        <v>32.290999999999997</v>
      </c>
      <c r="I821" s="40">
        <v>36.999000000000002</v>
      </c>
      <c r="J821" s="40">
        <v>4.4740000000000002</v>
      </c>
      <c r="K821" s="40">
        <v>10.868</v>
      </c>
      <c r="L821" s="40">
        <v>345.43200000000002</v>
      </c>
    </row>
    <row r="822" spans="1:12" x14ac:dyDescent="0.25">
      <c r="A822" s="31" t="s">
        <v>348</v>
      </c>
      <c r="B822" s="40">
        <v>59.502000000000002</v>
      </c>
      <c r="C822" s="40">
        <v>88.968000000000004</v>
      </c>
      <c r="D822" s="40">
        <v>88.968000000000004</v>
      </c>
      <c r="E822" s="40">
        <v>46.164999999999999</v>
      </c>
      <c r="F822" s="40">
        <v>0.34799999999999998</v>
      </c>
      <c r="G822" s="40">
        <v>1.5329999999999999</v>
      </c>
      <c r="H822" s="40">
        <v>30.675999999999998</v>
      </c>
      <c r="I822" s="40">
        <v>35.149000000000001</v>
      </c>
      <c r="J822" s="40">
        <v>4.2510000000000003</v>
      </c>
      <c r="K822" s="40">
        <v>10.324999999999999</v>
      </c>
      <c r="L822" s="40">
        <v>351.30900000000003</v>
      </c>
    </row>
    <row r="823" spans="1:12" x14ac:dyDescent="0.25">
      <c r="A823" s="31" t="s">
        <v>349</v>
      </c>
      <c r="B823" s="40">
        <v>62.476999999999997</v>
      </c>
      <c r="C823" s="40">
        <v>93.415999999999997</v>
      </c>
      <c r="D823" s="40">
        <v>93.415999999999997</v>
      </c>
      <c r="E823" s="40">
        <v>43.966999999999999</v>
      </c>
      <c r="F823" s="40">
        <v>0.33100000000000002</v>
      </c>
      <c r="G823" s="40">
        <v>1.46</v>
      </c>
      <c r="H823" s="40">
        <v>29.215</v>
      </c>
      <c r="I823" s="40">
        <v>33.475000000000001</v>
      </c>
      <c r="J823" s="40">
        <v>4.048</v>
      </c>
      <c r="K823" s="40">
        <v>9.8330000000000002</v>
      </c>
      <c r="L823" s="40">
        <v>357.75700000000001</v>
      </c>
    </row>
    <row r="824" spans="1:12" x14ac:dyDescent="0.25">
      <c r="A824" s="31" t="s">
        <v>350</v>
      </c>
      <c r="B824" s="40">
        <v>65.451999999999998</v>
      </c>
      <c r="C824" s="40">
        <v>97.864999999999995</v>
      </c>
      <c r="D824" s="40">
        <v>97.864999999999995</v>
      </c>
      <c r="E824" s="40">
        <v>41.968000000000004</v>
      </c>
      <c r="F824" s="40">
        <v>0.316</v>
      </c>
      <c r="G824" s="40">
        <v>1.3939999999999999</v>
      </c>
      <c r="H824" s="40">
        <v>27.888000000000002</v>
      </c>
      <c r="I824" s="40">
        <v>31.952999999999999</v>
      </c>
      <c r="J824" s="40">
        <v>3.8639999999999999</v>
      </c>
      <c r="K824" s="40">
        <v>9.3859999999999992</v>
      </c>
      <c r="L824" s="40">
        <v>364.70100000000002</v>
      </c>
    </row>
    <row r="825" spans="1:12" x14ac:dyDescent="0.25">
      <c r="A825" s="31" t="s">
        <v>351</v>
      </c>
      <c r="B825" s="40">
        <v>68.427000000000007</v>
      </c>
      <c r="C825" s="40">
        <v>102.313</v>
      </c>
      <c r="D825" s="40">
        <v>102.313</v>
      </c>
      <c r="E825" s="40">
        <v>40.143999999999998</v>
      </c>
      <c r="F825" s="40">
        <v>0.30199999999999999</v>
      </c>
      <c r="G825" s="40">
        <v>1.333</v>
      </c>
      <c r="H825" s="40">
        <v>26.675000000000001</v>
      </c>
      <c r="I825" s="40">
        <v>30.564</v>
      </c>
      <c r="J825" s="40">
        <v>3.6960000000000002</v>
      </c>
      <c r="K825" s="40">
        <v>8.9779999999999998</v>
      </c>
      <c r="L825" s="40">
        <v>372.07100000000003</v>
      </c>
    </row>
    <row r="826" spans="1:12" x14ac:dyDescent="0.25">
      <c r="A826" s="31" t="s">
        <v>352</v>
      </c>
      <c r="B826" s="40">
        <v>71.402000000000001</v>
      </c>
      <c r="C826" s="40">
        <v>106.762</v>
      </c>
      <c r="D826" s="40">
        <v>106.762</v>
      </c>
      <c r="E826" s="40">
        <v>38.470999999999997</v>
      </c>
      <c r="F826" s="40">
        <v>0.28999999999999998</v>
      </c>
      <c r="G826" s="40">
        <v>1.278</v>
      </c>
      <c r="H826" s="40">
        <v>25.564</v>
      </c>
      <c r="I826" s="40">
        <v>29.291</v>
      </c>
      <c r="J826" s="40">
        <v>3.5419999999999998</v>
      </c>
      <c r="K826" s="40">
        <v>8.6039999999999992</v>
      </c>
      <c r="L826" s="40">
        <v>379.82</v>
      </c>
    </row>
    <row r="827" spans="1:12" x14ac:dyDescent="0.25">
      <c r="A827" s="31" t="s">
        <v>353</v>
      </c>
      <c r="B827" s="40">
        <v>74.376999999999995</v>
      </c>
      <c r="C827" s="40">
        <v>111.21</v>
      </c>
      <c r="D827" s="40">
        <v>111.21</v>
      </c>
      <c r="E827" s="40">
        <v>36.932000000000002</v>
      </c>
      <c r="F827" s="40">
        <v>0.27800000000000002</v>
      </c>
      <c r="G827" s="40">
        <v>1.2270000000000001</v>
      </c>
      <c r="H827" s="40">
        <v>24.541</v>
      </c>
      <c r="I827" s="40">
        <v>28.119</v>
      </c>
      <c r="J827" s="40">
        <v>3.4</v>
      </c>
      <c r="K827" s="40">
        <v>8.26</v>
      </c>
      <c r="L827" s="40">
        <v>387.89400000000001</v>
      </c>
    </row>
    <row r="828" spans="1:12" x14ac:dyDescent="0.25">
      <c r="A828" s="31" t="s">
        <v>393</v>
      </c>
      <c r="B828" s="40">
        <v>77.352000000000004</v>
      </c>
      <c r="C828" s="40">
        <v>115.658</v>
      </c>
      <c r="D828" s="40">
        <v>115.658</v>
      </c>
      <c r="E828" s="40">
        <v>35.512</v>
      </c>
      <c r="F828" s="40">
        <v>0.26700000000000002</v>
      </c>
      <c r="G828" s="40">
        <v>1.18</v>
      </c>
      <c r="H828" s="40">
        <v>23.597000000000001</v>
      </c>
      <c r="I828" s="40">
        <v>27.036999999999999</v>
      </c>
      <c r="J828" s="40">
        <v>3.27</v>
      </c>
      <c r="K828" s="40">
        <v>7.9420000000000002</v>
      </c>
      <c r="L828" s="40">
        <v>396.26100000000002</v>
      </c>
    </row>
    <row r="829" spans="1:12" x14ac:dyDescent="0.25">
      <c r="A829" s="31" t="s">
        <v>394</v>
      </c>
      <c r="B829" s="40">
        <v>80.326999999999998</v>
      </c>
      <c r="C829" s="40">
        <v>120.107</v>
      </c>
      <c r="D829" s="40">
        <v>120.107</v>
      </c>
      <c r="E829" s="40">
        <v>34.195999999999998</v>
      </c>
      <c r="F829" s="40">
        <v>0.25700000000000001</v>
      </c>
      <c r="G829" s="40">
        <v>1.1359999999999999</v>
      </c>
      <c r="H829" s="40">
        <v>22.722999999999999</v>
      </c>
      <c r="I829" s="40">
        <v>26.036000000000001</v>
      </c>
      <c r="J829" s="40">
        <v>3.149</v>
      </c>
      <c r="K829" s="40">
        <v>7.6479999999999997</v>
      </c>
      <c r="L829" s="40">
        <v>404.88900000000001</v>
      </c>
    </row>
    <row r="830" spans="1:12" x14ac:dyDescent="0.25">
      <c r="A830" s="31" t="s">
        <v>411</v>
      </c>
      <c r="B830" s="40">
        <v>83.302999999999997</v>
      </c>
      <c r="C830" s="40">
        <v>124.55500000000001</v>
      </c>
      <c r="D830" s="40">
        <v>124.55500000000001</v>
      </c>
      <c r="E830" s="40">
        <v>32.975000000000001</v>
      </c>
      <c r="F830" s="40">
        <v>0.248</v>
      </c>
      <c r="G830" s="40">
        <v>1.095</v>
      </c>
      <c r="H830" s="40">
        <v>21.911999999999999</v>
      </c>
      <c r="I830" s="40">
        <v>25.106000000000002</v>
      </c>
      <c r="J830" s="40">
        <v>3.036</v>
      </c>
      <c r="K830" s="40">
        <v>7.375</v>
      </c>
      <c r="L830" s="40">
        <v>413.74900000000002</v>
      </c>
    </row>
    <row r="831" spans="1:12" x14ac:dyDescent="0.25">
      <c r="A831" s="31" t="s">
        <v>412</v>
      </c>
      <c r="B831" s="40">
        <v>86.278000000000006</v>
      </c>
      <c r="C831" s="40">
        <v>129.00399999999999</v>
      </c>
      <c r="D831" s="40">
        <v>129.00399999999999</v>
      </c>
      <c r="E831" s="40">
        <v>31.838000000000001</v>
      </c>
      <c r="F831" s="40">
        <v>0.24</v>
      </c>
      <c r="G831" s="40">
        <v>1.0580000000000001</v>
      </c>
      <c r="H831" s="40">
        <v>21.155999999999999</v>
      </c>
      <c r="I831" s="40">
        <v>24.24</v>
      </c>
      <c r="J831" s="40">
        <v>2.931</v>
      </c>
      <c r="K831" s="40">
        <v>7.12</v>
      </c>
      <c r="L831" s="40">
        <v>422.81799999999998</v>
      </c>
    </row>
    <row r="832" spans="1:12" x14ac:dyDescent="0.25">
      <c r="A832" s="31" t="s">
        <v>413</v>
      </c>
      <c r="B832" s="40">
        <v>89.253</v>
      </c>
      <c r="C832" s="40">
        <v>133.452</v>
      </c>
      <c r="D832" s="40">
        <v>133.452</v>
      </c>
      <c r="E832" s="40">
        <v>30.777000000000001</v>
      </c>
      <c r="F832" s="40">
        <v>0.23200000000000001</v>
      </c>
      <c r="G832" s="40">
        <v>1.022</v>
      </c>
      <c r="H832" s="40">
        <v>20.451000000000001</v>
      </c>
      <c r="I832" s="40">
        <v>23.431999999999999</v>
      </c>
      <c r="J832" s="40">
        <v>2.8340000000000001</v>
      </c>
      <c r="K832" s="40">
        <v>6.883</v>
      </c>
      <c r="L832" s="40">
        <v>432.07100000000003</v>
      </c>
    </row>
    <row r="833" spans="1:12" x14ac:dyDescent="0.25">
      <c r="A833" s="31" t="s">
        <v>414</v>
      </c>
      <c r="B833" s="40">
        <v>95.203000000000003</v>
      </c>
      <c r="C833" s="40">
        <v>142.34899999999999</v>
      </c>
      <c r="D833" s="40">
        <v>142.34899999999999</v>
      </c>
      <c r="E833" s="40">
        <v>28.853000000000002</v>
      </c>
      <c r="F833" s="40">
        <v>0.217</v>
      </c>
      <c r="G833" s="40">
        <v>0.95799999999999996</v>
      </c>
      <c r="H833" s="40">
        <v>19.172999999999998</v>
      </c>
      <c r="I833" s="40">
        <v>21.968</v>
      </c>
      <c r="J833" s="40">
        <v>2.657</v>
      </c>
      <c r="K833" s="40">
        <v>6.4530000000000003</v>
      </c>
      <c r="L833" s="40">
        <v>451.07</v>
      </c>
    </row>
    <row r="834" spans="1:12" x14ac:dyDescent="0.25">
      <c r="B834" s="44" t="s">
        <v>308</v>
      </c>
      <c r="C834" s="45"/>
      <c r="D834" s="45"/>
      <c r="E834" s="45"/>
      <c r="F834" s="45"/>
      <c r="G834" s="45"/>
      <c r="H834" s="45"/>
      <c r="I834" s="45"/>
      <c r="J834" s="45"/>
      <c r="K834" s="45"/>
      <c r="L834" s="45"/>
    </row>
    <row r="835" spans="1:12" x14ac:dyDescent="0.25">
      <c r="A835" s="31" t="s">
        <v>192</v>
      </c>
      <c r="B835" s="40">
        <v>2.9750000000000001</v>
      </c>
      <c r="C835" s="40">
        <v>3.5590000000000002</v>
      </c>
      <c r="D835" s="40">
        <v>3.5590000000000002</v>
      </c>
      <c r="E835" s="40">
        <v>738.64300000000003</v>
      </c>
      <c r="F835" s="40">
        <v>6.95</v>
      </c>
      <c r="G835" s="40">
        <v>30.67</v>
      </c>
      <c r="H835" s="40">
        <v>613.52499999999998</v>
      </c>
      <c r="I835" s="40">
        <v>702.97400000000005</v>
      </c>
      <c r="J835" s="40">
        <v>85.01</v>
      </c>
      <c r="K835" s="40">
        <v>206.49100000000001</v>
      </c>
      <c r="L835" s="40">
        <v>2102.855</v>
      </c>
    </row>
    <row r="836" spans="1:12" x14ac:dyDescent="0.25">
      <c r="A836" s="31" t="s">
        <v>193</v>
      </c>
      <c r="B836" s="40">
        <v>5.95</v>
      </c>
      <c r="C836" s="40">
        <v>7.117</v>
      </c>
      <c r="D836" s="40">
        <v>7.117</v>
      </c>
      <c r="E836" s="40">
        <v>369.322</v>
      </c>
      <c r="F836" s="40">
        <v>3.4750000000000001</v>
      </c>
      <c r="G836" s="40">
        <v>15.335000000000001</v>
      </c>
      <c r="H836" s="40">
        <v>306.76299999999998</v>
      </c>
      <c r="I836" s="40">
        <v>351.48700000000002</v>
      </c>
      <c r="J836" s="40">
        <v>42.505000000000003</v>
      </c>
      <c r="K836" s="40">
        <v>103.245</v>
      </c>
      <c r="L836" s="40">
        <v>1066.566</v>
      </c>
    </row>
    <row r="837" spans="1:12" x14ac:dyDescent="0.25">
      <c r="A837" s="31" t="s">
        <v>194</v>
      </c>
      <c r="B837" s="40">
        <v>8.9250000000000007</v>
      </c>
      <c r="C837" s="40">
        <v>10.676</v>
      </c>
      <c r="D837" s="40">
        <v>10.676</v>
      </c>
      <c r="E837" s="40">
        <v>246.214</v>
      </c>
      <c r="F837" s="40">
        <v>2.3170000000000002</v>
      </c>
      <c r="G837" s="40">
        <v>10.223000000000001</v>
      </c>
      <c r="H837" s="40">
        <v>204.50800000000001</v>
      </c>
      <c r="I837" s="40">
        <v>234.32499999999999</v>
      </c>
      <c r="J837" s="40">
        <v>28.337</v>
      </c>
      <c r="K837" s="40">
        <v>68.83</v>
      </c>
      <c r="L837" s="40">
        <v>727.86400000000003</v>
      </c>
    </row>
    <row r="838" spans="1:12" x14ac:dyDescent="0.25">
      <c r="A838" s="31" t="s">
        <v>195</v>
      </c>
      <c r="B838" s="40">
        <v>11.9</v>
      </c>
      <c r="C838" s="40">
        <v>14.234999999999999</v>
      </c>
      <c r="D838" s="40">
        <v>14.234999999999999</v>
      </c>
      <c r="E838" s="40">
        <v>184.661</v>
      </c>
      <c r="F838" s="40">
        <v>1.738</v>
      </c>
      <c r="G838" s="40">
        <v>7.6669999999999998</v>
      </c>
      <c r="H838" s="40">
        <v>153.381</v>
      </c>
      <c r="I838" s="40">
        <v>175.744</v>
      </c>
      <c r="J838" s="40">
        <v>21.253</v>
      </c>
      <c r="K838" s="40">
        <v>51.622999999999998</v>
      </c>
      <c r="L838" s="40">
        <v>563.56100000000004</v>
      </c>
    </row>
    <row r="839" spans="1:12" x14ac:dyDescent="0.25">
      <c r="A839" s="31" t="s">
        <v>196</v>
      </c>
      <c r="B839" s="40">
        <v>14.875</v>
      </c>
      <c r="C839" s="40">
        <v>17.794</v>
      </c>
      <c r="D839" s="40">
        <v>17.794</v>
      </c>
      <c r="E839" s="40">
        <v>147.72900000000001</v>
      </c>
      <c r="F839" s="40">
        <v>1.39</v>
      </c>
      <c r="G839" s="40">
        <v>6.1340000000000003</v>
      </c>
      <c r="H839" s="40">
        <v>122.705</v>
      </c>
      <c r="I839" s="40">
        <v>140.595</v>
      </c>
      <c r="J839" s="40">
        <v>17.001999999999999</v>
      </c>
      <c r="K839" s="40">
        <v>41.298000000000002</v>
      </c>
      <c r="L839" s="40">
        <v>469.01600000000002</v>
      </c>
    </row>
    <row r="840" spans="1:12" x14ac:dyDescent="0.25">
      <c r="A840" s="31" t="s">
        <v>197</v>
      </c>
      <c r="B840" s="40">
        <v>17.850999999999999</v>
      </c>
      <c r="C840" s="40">
        <v>21.352</v>
      </c>
      <c r="D840" s="40">
        <v>21.352</v>
      </c>
      <c r="E840" s="40">
        <v>123.107</v>
      </c>
      <c r="F840" s="40">
        <v>1.1579999999999999</v>
      </c>
      <c r="G840" s="40">
        <v>5.1120000000000001</v>
      </c>
      <c r="H840" s="40">
        <v>102.254</v>
      </c>
      <c r="I840" s="40">
        <v>117.16200000000001</v>
      </c>
      <c r="J840" s="40">
        <v>14.167999999999999</v>
      </c>
      <c r="K840" s="40">
        <v>34.414999999999999</v>
      </c>
      <c r="L840" s="40">
        <v>409.34800000000001</v>
      </c>
    </row>
    <row r="841" spans="1:12" x14ac:dyDescent="0.25">
      <c r="A841" s="31" t="s">
        <v>198</v>
      </c>
      <c r="B841" s="40">
        <v>20.826000000000001</v>
      </c>
      <c r="C841" s="40">
        <v>24.911000000000001</v>
      </c>
      <c r="D841" s="40">
        <v>24.911000000000001</v>
      </c>
      <c r="E841" s="40">
        <v>105.52</v>
      </c>
      <c r="F841" s="40">
        <v>0.99299999999999999</v>
      </c>
      <c r="G841" s="40">
        <v>4.3810000000000002</v>
      </c>
      <c r="H841" s="40">
        <v>87.646000000000001</v>
      </c>
      <c r="I841" s="40">
        <v>100.425</v>
      </c>
      <c r="J841" s="40">
        <v>12.144</v>
      </c>
      <c r="K841" s="40">
        <v>29.498999999999999</v>
      </c>
      <c r="L841" s="40">
        <v>369.613</v>
      </c>
    </row>
    <row r="842" spans="1:12" x14ac:dyDescent="0.25">
      <c r="A842" s="31" t="s">
        <v>199</v>
      </c>
      <c r="B842" s="40">
        <v>23.800999999999998</v>
      </c>
      <c r="C842" s="40">
        <v>28.47</v>
      </c>
      <c r="D842" s="40">
        <v>28.47</v>
      </c>
      <c r="E842" s="40">
        <v>92.33</v>
      </c>
      <c r="F842" s="40">
        <v>0.86899999999999999</v>
      </c>
      <c r="G842" s="40">
        <v>3.8340000000000001</v>
      </c>
      <c r="H842" s="40">
        <v>76.691000000000003</v>
      </c>
      <c r="I842" s="40">
        <v>87.872</v>
      </c>
      <c r="J842" s="40">
        <v>10.625999999999999</v>
      </c>
      <c r="K842" s="40">
        <v>25.811</v>
      </c>
      <c r="L842" s="40">
        <v>342.33699999999999</v>
      </c>
    </row>
    <row r="843" spans="1:12" x14ac:dyDescent="0.25">
      <c r="A843" s="31" t="s">
        <v>200</v>
      </c>
      <c r="B843" s="40">
        <v>26.776</v>
      </c>
      <c r="C843" s="40">
        <v>32.027999999999999</v>
      </c>
      <c r="D843" s="40">
        <v>32.027999999999999</v>
      </c>
      <c r="E843" s="40">
        <v>82.070999999999998</v>
      </c>
      <c r="F843" s="40">
        <v>0.77200000000000002</v>
      </c>
      <c r="G843" s="40">
        <v>3.4079999999999999</v>
      </c>
      <c r="H843" s="40">
        <v>68.168999999999997</v>
      </c>
      <c r="I843" s="40">
        <v>78.108000000000004</v>
      </c>
      <c r="J843" s="40">
        <v>9.4459999999999997</v>
      </c>
      <c r="K843" s="40">
        <v>22.943000000000001</v>
      </c>
      <c r="L843" s="40">
        <v>323.36</v>
      </c>
    </row>
    <row r="844" spans="1:12" x14ac:dyDescent="0.25">
      <c r="A844" s="31" t="s">
        <v>182</v>
      </c>
      <c r="B844" s="40">
        <v>29.751000000000001</v>
      </c>
      <c r="C844" s="40">
        <v>35.587000000000003</v>
      </c>
      <c r="D844" s="40">
        <v>35.587000000000003</v>
      </c>
      <c r="E844" s="40">
        <v>73.864000000000004</v>
      </c>
      <c r="F844" s="40">
        <v>0.69499999999999995</v>
      </c>
      <c r="G844" s="40">
        <v>3.0670000000000002</v>
      </c>
      <c r="H844" s="40">
        <v>61.353000000000002</v>
      </c>
      <c r="I844" s="40">
        <v>70.296999999999997</v>
      </c>
      <c r="J844" s="40">
        <v>8.5009999999999994</v>
      </c>
      <c r="K844" s="40">
        <v>20.649000000000001</v>
      </c>
      <c r="L844" s="40">
        <v>310.20100000000002</v>
      </c>
    </row>
    <row r="845" spans="1:12" x14ac:dyDescent="0.25">
      <c r="A845" s="31" t="s">
        <v>183</v>
      </c>
      <c r="B845" s="40">
        <v>32.725999999999999</v>
      </c>
      <c r="C845" s="40">
        <v>39.146000000000001</v>
      </c>
      <c r="D845" s="40">
        <v>39.146000000000001</v>
      </c>
      <c r="E845" s="40">
        <v>67.149000000000001</v>
      </c>
      <c r="F845" s="40">
        <v>0.63200000000000001</v>
      </c>
      <c r="G845" s="40">
        <v>2.7879999999999998</v>
      </c>
      <c r="H845" s="40">
        <v>55.774999999999999</v>
      </c>
      <c r="I845" s="40">
        <v>63.906999999999996</v>
      </c>
      <c r="J845" s="40">
        <v>7.7279999999999998</v>
      </c>
      <c r="K845" s="40">
        <v>18.771999999999998</v>
      </c>
      <c r="L845" s="40">
        <v>301.26900000000001</v>
      </c>
    </row>
    <row r="846" spans="1:12" x14ac:dyDescent="0.25">
      <c r="A846" s="31" t="s">
        <v>184</v>
      </c>
      <c r="B846" s="40">
        <v>35.701000000000001</v>
      </c>
      <c r="C846" s="40">
        <v>42.704999999999998</v>
      </c>
      <c r="D846" s="40">
        <v>42.704999999999998</v>
      </c>
      <c r="E846" s="40">
        <v>61.554000000000002</v>
      </c>
      <c r="F846" s="40">
        <v>0.57899999999999996</v>
      </c>
      <c r="G846" s="40">
        <v>2.556</v>
      </c>
      <c r="H846" s="40">
        <v>51.127000000000002</v>
      </c>
      <c r="I846" s="40">
        <v>58.581000000000003</v>
      </c>
      <c r="J846" s="40">
        <v>7.0839999999999996</v>
      </c>
      <c r="K846" s="40">
        <v>17.207999999999998</v>
      </c>
      <c r="L846" s="40">
        <v>295.50799999999998</v>
      </c>
    </row>
    <row r="847" spans="1:12" x14ac:dyDescent="0.25">
      <c r="A847" s="31" t="s">
        <v>185</v>
      </c>
      <c r="B847" s="40">
        <v>38.676000000000002</v>
      </c>
      <c r="C847" s="40">
        <v>46.262999999999998</v>
      </c>
      <c r="D847" s="40">
        <v>46.262999999999998</v>
      </c>
      <c r="E847" s="40">
        <v>56.819000000000003</v>
      </c>
      <c r="F847" s="40">
        <v>0.53500000000000003</v>
      </c>
      <c r="G847" s="40">
        <v>2.359</v>
      </c>
      <c r="H847" s="40">
        <v>47.194000000000003</v>
      </c>
      <c r="I847" s="40">
        <v>54.075000000000003</v>
      </c>
      <c r="J847" s="40">
        <v>6.5389999999999997</v>
      </c>
      <c r="K847" s="40">
        <v>15.884</v>
      </c>
      <c r="L847" s="40">
        <v>292.18400000000003</v>
      </c>
    </row>
    <row r="848" spans="1:12" x14ac:dyDescent="0.25">
      <c r="A848" s="31" t="s">
        <v>186</v>
      </c>
      <c r="B848" s="40">
        <v>41.651000000000003</v>
      </c>
      <c r="C848" s="40">
        <v>49.822000000000003</v>
      </c>
      <c r="D848" s="40">
        <v>49.822000000000003</v>
      </c>
      <c r="E848" s="40">
        <v>52.76</v>
      </c>
      <c r="F848" s="40">
        <v>0.496</v>
      </c>
      <c r="G848" s="40">
        <v>2.1909999999999998</v>
      </c>
      <c r="H848" s="40">
        <v>43.823</v>
      </c>
      <c r="I848" s="40">
        <v>50.212000000000003</v>
      </c>
      <c r="J848" s="40">
        <v>6.0720000000000001</v>
      </c>
      <c r="K848" s="40">
        <v>14.749000000000001</v>
      </c>
      <c r="L848" s="40">
        <v>290.77699999999999</v>
      </c>
    </row>
    <row r="849" spans="1:12" x14ac:dyDescent="0.25">
      <c r="A849" s="31" t="s">
        <v>187</v>
      </c>
      <c r="B849" s="40">
        <v>44.625999999999998</v>
      </c>
      <c r="C849" s="40">
        <v>53.381</v>
      </c>
      <c r="D849" s="40">
        <v>53.381</v>
      </c>
      <c r="E849" s="40">
        <v>49.243000000000002</v>
      </c>
      <c r="F849" s="40">
        <v>0.46300000000000002</v>
      </c>
      <c r="G849" s="40">
        <v>2.0449999999999999</v>
      </c>
      <c r="H849" s="40">
        <v>40.902000000000001</v>
      </c>
      <c r="I849" s="40">
        <v>46.865000000000002</v>
      </c>
      <c r="J849" s="40">
        <v>5.6669999999999998</v>
      </c>
      <c r="K849" s="40">
        <v>13.766</v>
      </c>
      <c r="L849" s="40">
        <v>290.90600000000001</v>
      </c>
    </row>
    <row r="850" spans="1:12" x14ac:dyDescent="0.25">
      <c r="A850" s="31" t="s">
        <v>188</v>
      </c>
      <c r="B850" s="40">
        <v>47.600999999999999</v>
      </c>
      <c r="C850" s="40">
        <v>56.94</v>
      </c>
      <c r="D850" s="40">
        <v>56.94</v>
      </c>
      <c r="E850" s="40">
        <v>46.164999999999999</v>
      </c>
      <c r="F850" s="40">
        <v>0.434</v>
      </c>
      <c r="G850" s="40">
        <v>1.917</v>
      </c>
      <c r="H850" s="40">
        <v>38.344999999999999</v>
      </c>
      <c r="I850" s="40">
        <v>43.936</v>
      </c>
      <c r="J850" s="40">
        <v>5.3129999999999997</v>
      </c>
      <c r="K850" s="40">
        <v>12.906000000000001</v>
      </c>
      <c r="L850" s="40">
        <v>292.27800000000002</v>
      </c>
    </row>
    <row r="851" spans="1:12" x14ac:dyDescent="0.25">
      <c r="A851" s="31" t="s">
        <v>189</v>
      </c>
      <c r="B851" s="40">
        <v>50.576999999999998</v>
      </c>
      <c r="C851" s="40">
        <v>60.497999999999998</v>
      </c>
      <c r="D851" s="40">
        <v>60.497999999999998</v>
      </c>
      <c r="E851" s="40">
        <v>43.45</v>
      </c>
      <c r="F851" s="40">
        <v>0.40899999999999997</v>
      </c>
      <c r="G851" s="40">
        <v>1.804</v>
      </c>
      <c r="H851" s="40">
        <v>36.090000000000003</v>
      </c>
      <c r="I851" s="40">
        <v>41.350999999999999</v>
      </c>
      <c r="J851" s="40">
        <v>5.0010000000000003</v>
      </c>
      <c r="K851" s="40">
        <v>12.147</v>
      </c>
      <c r="L851" s="40">
        <v>294.67700000000002</v>
      </c>
    </row>
    <row r="852" spans="1:12" x14ac:dyDescent="0.25">
      <c r="A852" s="31" t="s">
        <v>190</v>
      </c>
      <c r="B852" s="40">
        <v>53.552</v>
      </c>
      <c r="C852" s="40">
        <v>64.057000000000002</v>
      </c>
      <c r="D852" s="40">
        <v>64.057000000000002</v>
      </c>
      <c r="E852" s="40">
        <v>41.036000000000001</v>
      </c>
      <c r="F852" s="40">
        <v>0.38600000000000001</v>
      </c>
      <c r="G852" s="40">
        <v>1.704</v>
      </c>
      <c r="H852" s="40">
        <v>34.085000000000001</v>
      </c>
      <c r="I852" s="40">
        <v>39.054000000000002</v>
      </c>
      <c r="J852" s="40">
        <v>4.7229999999999999</v>
      </c>
      <c r="K852" s="40">
        <v>11.472</v>
      </c>
      <c r="L852" s="40">
        <v>297.93099999999998</v>
      </c>
    </row>
    <row r="853" spans="1:12" x14ac:dyDescent="0.25">
      <c r="A853" s="31" t="s">
        <v>191</v>
      </c>
      <c r="B853" s="40">
        <v>56.527000000000001</v>
      </c>
      <c r="C853" s="40">
        <v>67.616</v>
      </c>
      <c r="D853" s="40">
        <v>67.616</v>
      </c>
      <c r="E853" s="40">
        <v>38.875999999999998</v>
      </c>
      <c r="F853" s="40">
        <v>0.36599999999999999</v>
      </c>
      <c r="G853" s="40">
        <v>1.6140000000000001</v>
      </c>
      <c r="H853" s="40">
        <v>32.290999999999997</v>
      </c>
      <c r="I853" s="40">
        <v>36.999000000000002</v>
      </c>
      <c r="J853" s="40">
        <v>4.4740000000000002</v>
      </c>
      <c r="K853" s="40">
        <v>10.868</v>
      </c>
      <c r="L853" s="40">
        <v>301.90499999999997</v>
      </c>
    </row>
    <row r="854" spans="1:12" x14ac:dyDescent="0.25">
      <c r="A854" s="31" t="s">
        <v>354</v>
      </c>
      <c r="B854" s="40">
        <v>59.502000000000002</v>
      </c>
      <c r="C854" s="40">
        <v>71.174000000000007</v>
      </c>
      <c r="D854" s="40">
        <v>71.174000000000007</v>
      </c>
      <c r="E854" s="40">
        <v>36.932000000000002</v>
      </c>
      <c r="F854" s="40">
        <v>0.34799999999999998</v>
      </c>
      <c r="G854" s="40">
        <v>1.5329999999999999</v>
      </c>
      <c r="H854" s="40">
        <v>30.675999999999998</v>
      </c>
      <c r="I854" s="40">
        <v>35.149000000000001</v>
      </c>
      <c r="J854" s="40">
        <v>4.2510000000000003</v>
      </c>
      <c r="K854" s="40">
        <v>10.324999999999999</v>
      </c>
      <c r="L854" s="40">
        <v>306.488</v>
      </c>
    </row>
    <row r="855" spans="1:12" x14ac:dyDescent="0.25">
      <c r="A855" s="31" t="s">
        <v>355</v>
      </c>
      <c r="B855" s="40">
        <v>62.476999999999997</v>
      </c>
      <c r="C855" s="40">
        <v>74.733000000000004</v>
      </c>
      <c r="D855" s="40">
        <v>74.733000000000004</v>
      </c>
      <c r="E855" s="40">
        <v>35.173000000000002</v>
      </c>
      <c r="F855" s="40">
        <v>0.33100000000000002</v>
      </c>
      <c r="G855" s="40">
        <v>1.46</v>
      </c>
      <c r="H855" s="40">
        <v>29.215</v>
      </c>
      <c r="I855" s="40">
        <v>33.475000000000001</v>
      </c>
      <c r="J855" s="40">
        <v>4.048</v>
      </c>
      <c r="K855" s="40">
        <v>9.8330000000000002</v>
      </c>
      <c r="L855" s="40">
        <v>311.59699999999998</v>
      </c>
    </row>
    <row r="856" spans="1:12" x14ac:dyDescent="0.25">
      <c r="A856" s="31" t="s">
        <v>356</v>
      </c>
      <c r="B856" s="40">
        <v>65.451999999999998</v>
      </c>
      <c r="C856" s="40">
        <v>78.292000000000002</v>
      </c>
      <c r="D856" s="40">
        <v>78.292000000000002</v>
      </c>
      <c r="E856" s="40">
        <v>33.575000000000003</v>
      </c>
      <c r="F856" s="40">
        <v>0.316</v>
      </c>
      <c r="G856" s="40">
        <v>1.3939999999999999</v>
      </c>
      <c r="H856" s="40">
        <v>27.888000000000002</v>
      </c>
      <c r="I856" s="40">
        <v>31.952999999999999</v>
      </c>
      <c r="J856" s="40">
        <v>3.8639999999999999</v>
      </c>
      <c r="K856" s="40">
        <v>9.3859999999999992</v>
      </c>
      <c r="L856" s="40">
        <v>317.16199999999998</v>
      </c>
    </row>
    <row r="857" spans="1:12" x14ac:dyDescent="0.25">
      <c r="A857" s="31" t="s">
        <v>357</v>
      </c>
      <c r="B857" s="40">
        <v>68.427000000000007</v>
      </c>
      <c r="C857" s="40">
        <v>81.850999999999999</v>
      </c>
      <c r="D857" s="40">
        <v>81.850999999999999</v>
      </c>
      <c r="E857" s="40">
        <v>32.115000000000002</v>
      </c>
      <c r="F857" s="40">
        <v>0.30199999999999999</v>
      </c>
      <c r="G857" s="40">
        <v>1.333</v>
      </c>
      <c r="H857" s="40">
        <v>26.675000000000001</v>
      </c>
      <c r="I857" s="40">
        <v>30.564</v>
      </c>
      <c r="J857" s="40">
        <v>3.6960000000000002</v>
      </c>
      <c r="K857" s="40">
        <v>8.9779999999999998</v>
      </c>
      <c r="L857" s="40">
        <v>323.11799999999999</v>
      </c>
    </row>
    <row r="858" spans="1:12" x14ac:dyDescent="0.25">
      <c r="A858" s="31" t="s">
        <v>358</v>
      </c>
      <c r="B858" s="40">
        <v>71.402000000000001</v>
      </c>
      <c r="C858" s="40">
        <v>85.409000000000006</v>
      </c>
      <c r="D858" s="40">
        <v>85.409000000000006</v>
      </c>
      <c r="E858" s="40">
        <v>30.777000000000001</v>
      </c>
      <c r="F858" s="40">
        <v>0.28999999999999998</v>
      </c>
      <c r="G858" s="40">
        <v>1.278</v>
      </c>
      <c r="H858" s="40">
        <v>25.564</v>
      </c>
      <c r="I858" s="40">
        <v>29.291</v>
      </c>
      <c r="J858" s="40">
        <v>3.5419999999999998</v>
      </c>
      <c r="K858" s="40">
        <v>8.6039999999999992</v>
      </c>
      <c r="L858" s="40">
        <v>329.42</v>
      </c>
    </row>
    <row r="859" spans="1:12" x14ac:dyDescent="0.25">
      <c r="A859" s="31" t="s">
        <v>359</v>
      </c>
      <c r="B859" s="40">
        <v>74.376999999999995</v>
      </c>
      <c r="C859" s="40">
        <v>88.968000000000004</v>
      </c>
      <c r="D859" s="40">
        <v>88.968000000000004</v>
      </c>
      <c r="E859" s="40">
        <v>29.545999999999999</v>
      </c>
      <c r="F859" s="40">
        <v>0.27800000000000002</v>
      </c>
      <c r="G859" s="40">
        <v>1.2270000000000001</v>
      </c>
      <c r="H859" s="40">
        <v>24.541</v>
      </c>
      <c r="I859" s="40">
        <v>28.119</v>
      </c>
      <c r="J859" s="40">
        <v>3.4</v>
      </c>
      <c r="K859" s="40">
        <v>8.26</v>
      </c>
      <c r="L859" s="40">
        <v>336.024</v>
      </c>
    </row>
    <row r="860" spans="1:12" x14ac:dyDescent="0.25">
      <c r="A860" s="31" t="s">
        <v>395</v>
      </c>
      <c r="B860" s="40">
        <v>77.352000000000004</v>
      </c>
      <c r="C860" s="40">
        <v>92.527000000000001</v>
      </c>
      <c r="D860" s="40">
        <v>92.527000000000001</v>
      </c>
      <c r="E860" s="40">
        <v>28.408999999999999</v>
      </c>
      <c r="F860" s="40">
        <v>0.26700000000000002</v>
      </c>
      <c r="G860" s="40">
        <v>1.18</v>
      </c>
      <c r="H860" s="40">
        <v>23.597000000000001</v>
      </c>
      <c r="I860" s="40">
        <v>27.036999999999999</v>
      </c>
      <c r="J860" s="40">
        <v>3.27</v>
      </c>
      <c r="K860" s="40">
        <v>7.9420000000000002</v>
      </c>
      <c r="L860" s="40">
        <v>342.89600000000002</v>
      </c>
    </row>
    <row r="861" spans="1:12" x14ac:dyDescent="0.25">
      <c r="A861" s="31" t="s">
        <v>396</v>
      </c>
      <c r="B861" s="40">
        <v>80.326999999999998</v>
      </c>
      <c r="C861" s="40">
        <v>96.084999999999994</v>
      </c>
      <c r="D861" s="40">
        <v>96.084999999999994</v>
      </c>
      <c r="E861" s="40">
        <v>27.356999999999999</v>
      </c>
      <c r="F861" s="40">
        <v>0.25700000000000001</v>
      </c>
      <c r="G861" s="40">
        <v>1.1359999999999999</v>
      </c>
      <c r="H861" s="40">
        <v>22.722999999999999</v>
      </c>
      <c r="I861" s="40">
        <v>26.036000000000001</v>
      </c>
      <c r="J861" s="40">
        <v>3.149</v>
      </c>
      <c r="K861" s="40">
        <v>7.6479999999999997</v>
      </c>
      <c r="L861" s="40">
        <v>350.00599999999997</v>
      </c>
    </row>
    <row r="862" spans="1:12" x14ac:dyDescent="0.25">
      <c r="A862" s="31" t="s">
        <v>415</v>
      </c>
      <c r="B862" s="40">
        <v>83.302999999999997</v>
      </c>
      <c r="C862" s="40">
        <v>99.644000000000005</v>
      </c>
      <c r="D862" s="40">
        <v>99.644000000000005</v>
      </c>
      <c r="E862" s="40">
        <v>26.38</v>
      </c>
      <c r="F862" s="40">
        <v>0.248</v>
      </c>
      <c r="G862" s="40">
        <v>1.095</v>
      </c>
      <c r="H862" s="40">
        <v>21.911999999999999</v>
      </c>
      <c r="I862" s="40">
        <v>25.106000000000002</v>
      </c>
      <c r="J862" s="40">
        <v>3.036</v>
      </c>
      <c r="K862" s="40">
        <v>7.375</v>
      </c>
      <c r="L862" s="40">
        <v>357.33199999999999</v>
      </c>
    </row>
    <row r="863" spans="1:12" x14ac:dyDescent="0.25">
      <c r="A863" s="31" t="s">
        <v>416</v>
      </c>
      <c r="B863" s="40">
        <v>86.278000000000006</v>
      </c>
      <c r="C863" s="40">
        <v>103.203</v>
      </c>
      <c r="D863" s="40">
        <v>103.203</v>
      </c>
      <c r="E863" s="40">
        <v>25.47</v>
      </c>
      <c r="F863" s="40">
        <v>0.24</v>
      </c>
      <c r="G863" s="40">
        <v>1.0580000000000001</v>
      </c>
      <c r="H863" s="40">
        <v>21.155999999999999</v>
      </c>
      <c r="I863" s="40">
        <v>24.24</v>
      </c>
      <c r="J863" s="40">
        <v>2.931</v>
      </c>
      <c r="K863" s="40">
        <v>7.12</v>
      </c>
      <c r="L863" s="40">
        <v>364.84800000000001</v>
      </c>
    </row>
    <row r="864" spans="1:12" x14ac:dyDescent="0.25">
      <c r="A864" s="31" t="s">
        <v>417</v>
      </c>
      <c r="B864" s="40">
        <v>89.253</v>
      </c>
      <c r="C864" s="40">
        <v>106.762</v>
      </c>
      <c r="D864" s="40">
        <v>106.762</v>
      </c>
      <c r="E864" s="40">
        <v>24.620999999999999</v>
      </c>
      <c r="F864" s="40">
        <v>0.23200000000000001</v>
      </c>
      <c r="G864" s="40">
        <v>1.022</v>
      </c>
      <c r="H864" s="40">
        <v>20.451000000000001</v>
      </c>
      <c r="I864" s="40">
        <v>23.431999999999999</v>
      </c>
      <c r="J864" s="40">
        <v>2.8340000000000001</v>
      </c>
      <c r="K864" s="40">
        <v>6.883</v>
      </c>
      <c r="L864" s="40">
        <v>372.53500000000003</v>
      </c>
    </row>
    <row r="865" spans="1:12" x14ac:dyDescent="0.25">
      <c r="A865" s="31" t="s">
        <v>418</v>
      </c>
      <c r="B865" s="40">
        <v>95.203000000000003</v>
      </c>
      <c r="C865" s="40">
        <v>113.879</v>
      </c>
      <c r="D865" s="40">
        <v>113.879</v>
      </c>
      <c r="E865" s="40">
        <v>23.082999999999998</v>
      </c>
      <c r="F865" s="40">
        <v>0.217</v>
      </c>
      <c r="G865" s="40">
        <v>0.95799999999999996</v>
      </c>
      <c r="H865" s="40">
        <v>19.172999999999998</v>
      </c>
      <c r="I865" s="40">
        <v>21.968</v>
      </c>
      <c r="J865" s="40">
        <v>2.657</v>
      </c>
      <c r="K865" s="40">
        <v>6.4530000000000003</v>
      </c>
      <c r="L865" s="40">
        <v>388.36</v>
      </c>
    </row>
    <row r="866" spans="1:12" x14ac:dyDescent="0.25">
      <c r="B866" s="44" t="s">
        <v>309</v>
      </c>
      <c r="C866" s="45"/>
      <c r="D866" s="45"/>
      <c r="E866" s="45"/>
      <c r="F866" s="45"/>
      <c r="G866" s="45"/>
      <c r="H866" s="45"/>
      <c r="I866" s="45"/>
      <c r="J866" s="45"/>
      <c r="K866" s="45"/>
      <c r="L866" s="45"/>
    </row>
    <row r="867" spans="1:12" x14ac:dyDescent="0.25">
      <c r="A867" s="31" t="s">
        <v>211</v>
      </c>
      <c r="B867" s="40">
        <v>2.9750000000000001</v>
      </c>
      <c r="C867" s="40">
        <v>11.868</v>
      </c>
      <c r="D867" s="40">
        <v>11.868</v>
      </c>
      <c r="E867" s="40">
        <v>2463.3739999999998</v>
      </c>
      <c r="F867" s="40">
        <v>6.95</v>
      </c>
      <c r="G867" s="40">
        <v>30.67</v>
      </c>
      <c r="H867" s="40">
        <v>613.52499999999998</v>
      </c>
      <c r="I867" s="40">
        <v>702.97400000000005</v>
      </c>
      <c r="J867" s="40">
        <v>85.01</v>
      </c>
      <c r="K867" s="40">
        <v>206.49100000000001</v>
      </c>
      <c r="L867" s="40">
        <v>3844.2040000000002</v>
      </c>
    </row>
    <row r="868" spans="1:12" x14ac:dyDescent="0.25">
      <c r="A868" s="31" t="s">
        <v>212</v>
      </c>
      <c r="B868" s="40">
        <v>5.95</v>
      </c>
      <c r="C868" s="40">
        <v>23.736999999999998</v>
      </c>
      <c r="D868" s="40">
        <v>23.736999999999998</v>
      </c>
      <c r="E868" s="40">
        <v>1231.6869999999999</v>
      </c>
      <c r="F868" s="40">
        <v>3.4750000000000001</v>
      </c>
      <c r="G868" s="40">
        <v>15.335000000000001</v>
      </c>
      <c r="H868" s="40">
        <v>306.76299999999998</v>
      </c>
      <c r="I868" s="40">
        <v>351.48700000000002</v>
      </c>
      <c r="J868" s="40">
        <v>42.505000000000003</v>
      </c>
      <c r="K868" s="40">
        <v>103.245</v>
      </c>
      <c r="L868" s="40">
        <v>1962.171</v>
      </c>
    </row>
    <row r="869" spans="1:12" x14ac:dyDescent="0.25">
      <c r="A869" s="31" t="s">
        <v>213</v>
      </c>
      <c r="B869" s="40">
        <v>8.9250000000000007</v>
      </c>
      <c r="C869" s="40">
        <v>35.604999999999997</v>
      </c>
      <c r="D869" s="40">
        <v>35.604999999999997</v>
      </c>
      <c r="E869" s="40">
        <v>821.125</v>
      </c>
      <c r="F869" s="40">
        <v>2.3170000000000002</v>
      </c>
      <c r="G869" s="40">
        <v>10.223000000000001</v>
      </c>
      <c r="H869" s="40">
        <v>204.50800000000001</v>
      </c>
      <c r="I869" s="40">
        <v>234.32499999999999</v>
      </c>
      <c r="J869" s="40">
        <v>28.337</v>
      </c>
      <c r="K869" s="40">
        <v>68.83</v>
      </c>
      <c r="L869" s="40">
        <v>1352.633</v>
      </c>
    </row>
    <row r="870" spans="1:12" x14ac:dyDescent="0.25">
      <c r="A870" s="31" t="s">
        <v>214</v>
      </c>
      <c r="B870" s="40">
        <v>11.9</v>
      </c>
      <c r="C870" s="40">
        <v>47.472999999999999</v>
      </c>
      <c r="D870" s="40">
        <v>47.472999999999999</v>
      </c>
      <c r="E870" s="40">
        <v>615.84400000000005</v>
      </c>
      <c r="F870" s="40">
        <v>1.738</v>
      </c>
      <c r="G870" s="40">
        <v>7.6669999999999998</v>
      </c>
      <c r="H870" s="40">
        <v>153.381</v>
      </c>
      <c r="I870" s="40">
        <v>175.744</v>
      </c>
      <c r="J870" s="40">
        <v>21.253</v>
      </c>
      <c r="K870" s="40">
        <v>51.622999999999998</v>
      </c>
      <c r="L870" s="40">
        <v>1061.22</v>
      </c>
    </row>
    <row r="871" spans="1:12" x14ac:dyDescent="0.25">
      <c r="A871" s="31" t="s">
        <v>215</v>
      </c>
      <c r="B871" s="40">
        <v>14.875</v>
      </c>
      <c r="C871" s="40">
        <v>59.341999999999999</v>
      </c>
      <c r="D871" s="40">
        <v>59.341999999999999</v>
      </c>
      <c r="E871" s="40">
        <v>492.67500000000001</v>
      </c>
      <c r="F871" s="40">
        <v>1.39</v>
      </c>
      <c r="G871" s="40">
        <v>6.1340000000000003</v>
      </c>
      <c r="H871" s="40">
        <v>122.705</v>
      </c>
      <c r="I871" s="40">
        <v>140.595</v>
      </c>
      <c r="J871" s="40">
        <v>17.001999999999999</v>
      </c>
      <c r="K871" s="40">
        <v>41.298000000000002</v>
      </c>
      <c r="L871" s="40">
        <v>897.05799999999999</v>
      </c>
    </row>
    <row r="872" spans="1:12" x14ac:dyDescent="0.25">
      <c r="A872" s="31" t="s">
        <v>216</v>
      </c>
      <c r="B872" s="40">
        <v>17.850999999999999</v>
      </c>
      <c r="C872" s="40">
        <v>71.209999999999994</v>
      </c>
      <c r="D872" s="40">
        <v>71.209999999999994</v>
      </c>
      <c r="E872" s="40">
        <v>410.56200000000001</v>
      </c>
      <c r="F872" s="40">
        <v>1.1579999999999999</v>
      </c>
      <c r="G872" s="40">
        <v>5.1120000000000001</v>
      </c>
      <c r="H872" s="40">
        <v>102.254</v>
      </c>
      <c r="I872" s="40">
        <v>117.16200000000001</v>
      </c>
      <c r="J872" s="40">
        <v>14.167999999999999</v>
      </c>
      <c r="K872" s="40">
        <v>34.414999999999999</v>
      </c>
      <c r="L872" s="40">
        <v>796.51900000000001</v>
      </c>
    </row>
    <row r="873" spans="1:12" x14ac:dyDescent="0.25">
      <c r="A873" s="31" t="s">
        <v>217</v>
      </c>
      <c r="B873" s="40">
        <v>20.826000000000001</v>
      </c>
      <c r="C873" s="40">
        <v>83.078000000000003</v>
      </c>
      <c r="D873" s="40">
        <v>83.078000000000003</v>
      </c>
      <c r="E873" s="40">
        <v>351.911</v>
      </c>
      <c r="F873" s="40">
        <v>0.99299999999999999</v>
      </c>
      <c r="G873" s="40">
        <v>4.3810000000000002</v>
      </c>
      <c r="H873" s="40">
        <v>87.646000000000001</v>
      </c>
      <c r="I873" s="40">
        <v>100.425</v>
      </c>
      <c r="J873" s="40">
        <v>12.144</v>
      </c>
      <c r="K873" s="40">
        <v>29.498999999999999</v>
      </c>
      <c r="L873" s="40">
        <v>732.33799999999997</v>
      </c>
    </row>
    <row r="874" spans="1:12" x14ac:dyDescent="0.25">
      <c r="A874" s="31" t="s">
        <v>218</v>
      </c>
      <c r="B874" s="40">
        <v>23.800999999999998</v>
      </c>
      <c r="C874" s="40">
        <v>94.947000000000003</v>
      </c>
      <c r="D874" s="40">
        <v>94.947000000000003</v>
      </c>
      <c r="E874" s="40">
        <v>307.92200000000003</v>
      </c>
      <c r="F874" s="40">
        <v>0.86899999999999999</v>
      </c>
      <c r="G874" s="40">
        <v>3.8340000000000001</v>
      </c>
      <c r="H874" s="40">
        <v>76.691000000000003</v>
      </c>
      <c r="I874" s="40">
        <v>87.872</v>
      </c>
      <c r="J874" s="40">
        <v>10.625999999999999</v>
      </c>
      <c r="K874" s="40">
        <v>25.811</v>
      </c>
      <c r="L874" s="40">
        <v>690.88300000000004</v>
      </c>
    </row>
    <row r="875" spans="1:12" x14ac:dyDescent="0.25">
      <c r="A875" s="31" t="s">
        <v>219</v>
      </c>
      <c r="B875" s="40">
        <v>26.776</v>
      </c>
      <c r="C875" s="40">
        <v>106.815</v>
      </c>
      <c r="D875" s="40">
        <v>106.815</v>
      </c>
      <c r="E875" s="40">
        <v>273.70800000000003</v>
      </c>
      <c r="F875" s="40">
        <v>0.77200000000000002</v>
      </c>
      <c r="G875" s="40">
        <v>3.4079999999999999</v>
      </c>
      <c r="H875" s="40">
        <v>68.168999999999997</v>
      </c>
      <c r="I875" s="40">
        <v>78.108000000000004</v>
      </c>
      <c r="J875" s="40">
        <v>9.4459999999999997</v>
      </c>
      <c r="K875" s="40">
        <v>22.943000000000001</v>
      </c>
      <c r="L875" s="40">
        <v>664.57100000000003</v>
      </c>
    </row>
    <row r="876" spans="1:12" x14ac:dyDescent="0.25">
      <c r="A876" s="31" t="s">
        <v>201</v>
      </c>
      <c r="B876" s="40">
        <v>29.751000000000001</v>
      </c>
      <c r="C876" s="40">
        <v>118.68300000000001</v>
      </c>
      <c r="D876" s="40">
        <v>118.68300000000001</v>
      </c>
      <c r="E876" s="40">
        <v>246.33699999999999</v>
      </c>
      <c r="F876" s="40">
        <v>0.69499999999999995</v>
      </c>
      <c r="G876" s="40">
        <v>3.0670000000000002</v>
      </c>
      <c r="H876" s="40">
        <v>61.353000000000002</v>
      </c>
      <c r="I876" s="40">
        <v>70.296999999999997</v>
      </c>
      <c r="J876" s="40">
        <v>8.5009999999999994</v>
      </c>
      <c r="K876" s="40">
        <v>20.649000000000001</v>
      </c>
      <c r="L876" s="40">
        <v>648.86599999999999</v>
      </c>
    </row>
    <row r="877" spans="1:12" x14ac:dyDescent="0.25">
      <c r="A877" s="31" t="s">
        <v>202</v>
      </c>
      <c r="B877" s="40">
        <v>32.725999999999999</v>
      </c>
      <c r="C877" s="40">
        <v>130.55199999999999</v>
      </c>
      <c r="D877" s="40">
        <v>130.55199999999999</v>
      </c>
      <c r="E877" s="40">
        <v>223.94300000000001</v>
      </c>
      <c r="F877" s="40">
        <v>0.63200000000000001</v>
      </c>
      <c r="G877" s="40">
        <v>2.7879999999999998</v>
      </c>
      <c r="H877" s="40">
        <v>55.774999999999999</v>
      </c>
      <c r="I877" s="40">
        <v>63.906999999999996</v>
      </c>
      <c r="J877" s="40">
        <v>7.7279999999999998</v>
      </c>
      <c r="K877" s="40">
        <v>18.771999999999998</v>
      </c>
      <c r="L877" s="40">
        <v>640.875</v>
      </c>
    </row>
    <row r="878" spans="1:12" x14ac:dyDescent="0.25">
      <c r="A878" s="31" t="s">
        <v>203</v>
      </c>
      <c r="B878" s="40">
        <v>35.701000000000001</v>
      </c>
      <c r="C878" s="40">
        <v>142.41999999999999</v>
      </c>
      <c r="D878" s="40">
        <v>142.41999999999999</v>
      </c>
      <c r="E878" s="40">
        <v>205.28100000000001</v>
      </c>
      <c r="F878" s="40">
        <v>0.57899999999999996</v>
      </c>
      <c r="G878" s="40">
        <v>2.556</v>
      </c>
      <c r="H878" s="40">
        <v>51.127000000000002</v>
      </c>
      <c r="I878" s="40">
        <v>58.581000000000003</v>
      </c>
      <c r="J878" s="40">
        <v>7.0839999999999996</v>
      </c>
      <c r="K878" s="40">
        <v>17.207999999999998</v>
      </c>
      <c r="L878" s="40">
        <v>638.66499999999996</v>
      </c>
    </row>
    <row r="879" spans="1:12" x14ac:dyDescent="0.25">
      <c r="A879" s="31" t="s">
        <v>204</v>
      </c>
      <c r="B879" s="40">
        <v>38.676000000000002</v>
      </c>
      <c r="C879" s="40">
        <v>154.28800000000001</v>
      </c>
      <c r="D879" s="40">
        <v>154.28800000000001</v>
      </c>
      <c r="E879" s="40">
        <v>189.49</v>
      </c>
      <c r="F879" s="40">
        <v>0.53500000000000003</v>
      </c>
      <c r="G879" s="40">
        <v>2.359</v>
      </c>
      <c r="H879" s="40">
        <v>47.194000000000003</v>
      </c>
      <c r="I879" s="40">
        <v>54.075000000000003</v>
      </c>
      <c r="J879" s="40">
        <v>6.5389999999999997</v>
      </c>
      <c r="K879" s="40">
        <v>15.884</v>
      </c>
      <c r="L879" s="40">
        <v>640.90499999999997</v>
      </c>
    </row>
    <row r="880" spans="1:12" x14ac:dyDescent="0.25">
      <c r="A880" s="31" t="s">
        <v>205</v>
      </c>
      <c r="B880" s="40">
        <v>41.651000000000003</v>
      </c>
      <c r="C880" s="40">
        <v>166.15700000000001</v>
      </c>
      <c r="D880" s="40">
        <v>166.15700000000001</v>
      </c>
      <c r="E880" s="40">
        <v>175.95500000000001</v>
      </c>
      <c r="F880" s="40">
        <v>0.496</v>
      </c>
      <c r="G880" s="40">
        <v>2.1909999999999998</v>
      </c>
      <c r="H880" s="40">
        <v>43.823</v>
      </c>
      <c r="I880" s="40">
        <v>50.212000000000003</v>
      </c>
      <c r="J880" s="40">
        <v>6.0720000000000001</v>
      </c>
      <c r="K880" s="40">
        <v>14.749000000000001</v>
      </c>
      <c r="L880" s="40">
        <v>646.64200000000005</v>
      </c>
    </row>
    <row r="881" spans="1:12" x14ac:dyDescent="0.25">
      <c r="A881" s="31" t="s">
        <v>206</v>
      </c>
      <c r="B881" s="40">
        <v>44.625999999999998</v>
      </c>
      <c r="C881" s="40">
        <v>178.02500000000001</v>
      </c>
      <c r="D881" s="40">
        <v>178.02500000000001</v>
      </c>
      <c r="E881" s="40">
        <v>164.22499999999999</v>
      </c>
      <c r="F881" s="40">
        <v>0.46300000000000002</v>
      </c>
      <c r="G881" s="40">
        <v>2.0449999999999999</v>
      </c>
      <c r="H881" s="40">
        <v>40.902000000000001</v>
      </c>
      <c r="I881" s="40">
        <v>46.865000000000002</v>
      </c>
      <c r="J881" s="40">
        <v>5.6669999999999998</v>
      </c>
      <c r="K881" s="40">
        <v>13.766</v>
      </c>
      <c r="L881" s="40">
        <v>655.17600000000004</v>
      </c>
    </row>
    <row r="882" spans="1:12" x14ac:dyDescent="0.25">
      <c r="A882" s="31" t="s">
        <v>207</v>
      </c>
      <c r="B882" s="40">
        <v>47.600999999999999</v>
      </c>
      <c r="C882" s="40">
        <v>189.893</v>
      </c>
      <c r="D882" s="40">
        <v>189.893</v>
      </c>
      <c r="E882" s="40">
        <v>153.96100000000001</v>
      </c>
      <c r="F882" s="40">
        <v>0.434</v>
      </c>
      <c r="G882" s="40">
        <v>1.917</v>
      </c>
      <c r="H882" s="40">
        <v>38.344999999999999</v>
      </c>
      <c r="I882" s="40">
        <v>43.936</v>
      </c>
      <c r="J882" s="40">
        <v>5.3129999999999997</v>
      </c>
      <c r="K882" s="40">
        <v>12.906000000000001</v>
      </c>
      <c r="L882" s="40">
        <v>665.98</v>
      </c>
    </row>
    <row r="883" spans="1:12" x14ac:dyDescent="0.25">
      <c r="A883" s="31" t="s">
        <v>208</v>
      </c>
      <c r="B883" s="40">
        <v>50.576999999999998</v>
      </c>
      <c r="C883" s="40">
        <v>201.762</v>
      </c>
      <c r="D883" s="40">
        <v>201.762</v>
      </c>
      <c r="E883" s="40">
        <v>144.904</v>
      </c>
      <c r="F883" s="40">
        <v>0.40899999999999997</v>
      </c>
      <c r="G883" s="40">
        <v>1.804</v>
      </c>
      <c r="H883" s="40">
        <v>36.090000000000003</v>
      </c>
      <c r="I883" s="40">
        <v>41.350999999999999</v>
      </c>
      <c r="J883" s="40">
        <v>5.0010000000000003</v>
      </c>
      <c r="K883" s="40">
        <v>12.147</v>
      </c>
      <c r="L883" s="40">
        <v>678.65899999999999</v>
      </c>
    </row>
    <row r="884" spans="1:12" x14ac:dyDescent="0.25">
      <c r="A884" s="31" t="s">
        <v>209</v>
      </c>
      <c r="B884" s="40">
        <v>53.552</v>
      </c>
      <c r="C884" s="40">
        <v>213.63</v>
      </c>
      <c r="D884" s="40">
        <v>213.63</v>
      </c>
      <c r="E884" s="40">
        <v>136.85400000000001</v>
      </c>
      <c r="F884" s="40">
        <v>0.38600000000000001</v>
      </c>
      <c r="G884" s="40">
        <v>1.704</v>
      </c>
      <c r="H884" s="40">
        <v>34.085000000000001</v>
      </c>
      <c r="I884" s="40">
        <v>39.054000000000002</v>
      </c>
      <c r="J884" s="40">
        <v>4.7229999999999999</v>
      </c>
      <c r="K884" s="40">
        <v>11.472</v>
      </c>
      <c r="L884" s="40">
        <v>692.89499999999998</v>
      </c>
    </row>
    <row r="885" spans="1:12" x14ac:dyDescent="0.25">
      <c r="A885" s="31" t="s">
        <v>210</v>
      </c>
      <c r="B885" s="40">
        <v>56.527000000000001</v>
      </c>
      <c r="C885" s="40">
        <v>225.49799999999999</v>
      </c>
      <c r="D885" s="40">
        <v>225.49799999999999</v>
      </c>
      <c r="E885" s="40">
        <v>129.65100000000001</v>
      </c>
      <c r="F885" s="40">
        <v>0.36599999999999999</v>
      </c>
      <c r="G885" s="40">
        <v>1.6140000000000001</v>
      </c>
      <c r="H885" s="40">
        <v>32.290999999999997</v>
      </c>
      <c r="I885" s="40">
        <v>36.999000000000002</v>
      </c>
      <c r="J885" s="40">
        <v>4.4740000000000002</v>
      </c>
      <c r="K885" s="40">
        <v>10.868</v>
      </c>
      <c r="L885" s="40">
        <v>708.44399999999996</v>
      </c>
    </row>
    <row r="886" spans="1:12" x14ac:dyDescent="0.25">
      <c r="A886" s="31" t="s">
        <v>360</v>
      </c>
      <c r="B886" s="40">
        <v>59.502000000000002</v>
      </c>
      <c r="C886" s="40">
        <v>237.36699999999999</v>
      </c>
      <c r="D886" s="40">
        <v>237.36699999999999</v>
      </c>
      <c r="E886" s="40">
        <v>123.169</v>
      </c>
      <c r="F886" s="40">
        <v>0.34799999999999998</v>
      </c>
      <c r="G886" s="40">
        <v>1.5329999999999999</v>
      </c>
      <c r="H886" s="40">
        <v>30.675999999999998</v>
      </c>
      <c r="I886" s="40">
        <v>35.149000000000001</v>
      </c>
      <c r="J886" s="40">
        <v>4.2510000000000003</v>
      </c>
      <c r="K886" s="40">
        <v>10.324999999999999</v>
      </c>
      <c r="L886" s="40">
        <v>725.11099999999999</v>
      </c>
    </row>
    <row r="887" spans="1:12" x14ac:dyDescent="0.25">
      <c r="A887" s="31" t="s">
        <v>361</v>
      </c>
      <c r="B887" s="40">
        <v>62.476999999999997</v>
      </c>
      <c r="C887" s="40">
        <v>249.23500000000001</v>
      </c>
      <c r="D887" s="40">
        <v>249.23500000000001</v>
      </c>
      <c r="E887" s="40">
        <v>117.304</v>
      </c>
      <c r="F887" s="40">
        <v>0.33100000000000002</v>
      </c>
      <c r="G887" s="40">
        <v>1.46</v>
      </c>
      <c r="H887" s="40">
        <v>29.215</v>
      </c>
      <c r="I887" s="40">
        <v>33.475000000000001</v>
      </c>
      <c r="J887" s="40">
        <v>4.048</v>
      </c>
      <c r="K887" s="40">
        <v>9.8330000000000002</v>
      </c>
      <c r="L887" s="40">
        <v>742.73199999999997</v>
      </c>
    </row>
    <row r="888" spans="1:12" x14ac:dyDescent="0.25">
      <c r="A888" s="31" t="s">
        <v>362</v>
      </c>
      <c r="B888" s="40">
        <v>65.451999999999998</v>
      </c>
      <c r="C888" s="40">
        <v>261.10300000000001</v>
      </c>
      <c r="D888" s="40">
        <v>261.10300000000001</v>
      </c>
      <c r="E888" s="40">
        <v>111.97199999999999</v>
      </c>
      <c r="F888" s="40">
        <v>0.316</v>
      </c>
      <c r="G888" s="40">
        <v>1.3939999999999999</v>
      </c>
      <c r="H888" s="40">
        <v>27.888000000000002</v>
      </c>
      <c r="I888" s="40">
        <v>31.952999999999999</v>
      </c>
      <c r="J888" s="40">
        <v>3.8639999999999999</v>
      </c>
      <c r="K888" s="40">
        <v>9.3859999999999992</v>
      </c>
      <c r="L888" s="40">
        <v>761.18100000000004</v>
      </c>
    </row>
    <row r="889" spans="1:12" x14ac:dyDescent="0.25">
      <c r="A889" s="31" t="s">
        <v>363</v>
      </c>
      <c r="B889" s="40">
        <v>68.427000000000007</v>
      </c>
      <c r="C889" s="40">
        <v>272.97199999999998</v>
      </c>
      <c r="D889" s="40">
        <v>272.97199999999998</v>
      </c>
      <c r="E889" s="40">
        <v>107.10299999999999</v>
      </c>
      <c r="F889" s="40">
        <v>0.30199999999999999</v>
      </c>
      <c r="G889" s="40">
        <v>1.333</v>
      </c>
      <c r="H889" s="40">
        <v>26.675000000000001</v>
      </c>
      <c r="I889" s="40">
        <v>30.564</v>
      </c>
      <c r="J889" s="40">
        <v>3.6960000000000002</v>
      </c>
      <c r="K889" s="40">
        <v>8.9779999999999998</v>
      </c>
      <c r="L889" s="40">
        <v>780.34799999999996</v>
      </c>
    </row>
    <row r="890" spans="1:12" x14ac:dyDescent="0.25">
      <c r="A890" s="31" t="s">
        <v>364</v>
      </c>
      <c r="B890" s="40">
        <v>71.402000000000001</v>
      </c>
      <c r="C890" s="40">
        <v>284.83999999999997</v>
      </c>
      <c r="D890" s="40">
        <v>284.83999999999997</v>
      </c>
      <c r="E890" s="40">
        <v>102.64100000000001</v>
      </c>
      <c r="F890" s="40">
        <v>0.28999999999999998</v>
      </c>
      <c r="G890" s="40">
        <v>1.278</v>
      </c>
      <c r="H890" s="40">
        <v>25.564</v>
      </c>
      <c r="I890" s="40">
        <v>29.291</v>
      </c>
      <c r="J890" s="40">
        <v>3.5419999999999998</v>
      </c>
      <c r="K890" s="40">
        <v>8.6039999999999992</v>
      </c>
      <c r="L890" s="40">
        <v>800.14599999999996</v>
      </c>
    </row>
    <row r="891" spans="1:12" x14ac:dyDescent="0.25">
      <c r="A891" s="31" t="s">
        <v>365</v>
      </c>
      <c r="B891" s="40">
        <v>74.376999999999995</v>
      </c>
      <c r="C891" s="40">
        <v>296.70800000000003</v>
      </c>
      <c r="D891" s="40">
        <v>296.70800000000003</v>
      </c>
      <c r="E891" s="40">
        <v>98.534999999999997</v>
      </c>
      <c r="F891" s="40">
        <v>0.27800000000000002</v>
      </c>
      <c r="G891" s="40">
        <v>1.2270000000000001</v>
      </c>
      <c r="H891" s="40">
        <v>24.541</v>
      </c>
      <c r="I891" s="40">
        <v>28.119</v>
      </c>
      <c r="J891" s="40">
        <v>3.4</v>
      </c>
      <c r="K891" s="40">
        <v>8.26</v>
      </c>
      <c r="L891" s="40">
        <v>820.49300000000005</v>
      </c>
    </row>
    <row r="892" spans="1:12" x14ac:dyDescent="0.25">
      <c r="A892" s="31" t="s">
        <v>397</v>
      </c>
      <c r="B892" s="40">
        <v>77.352000000000004</v>
      </c>
      <c r="C892" s="40">
        <v>308.577</v>
      </c>
      <c r="D892" s="40">
        <v>308.577</v>
      </c>
      <c r="E892" s="40">
        <v>94.745000000000005</v>
      </c>
      <c r="F892" s="40">
        <v>0.26700000000000002</v>
      </c>
      <c r="G892" s="40">
        <v>1.18</v>
      </c>
      <c r="H892" s="40">
        <v>23.597000000000001</v>
      </c>
      <c r="I892" s="40">
        <v>27.036999999999999</v>
      </c>
      <c r="J892" s="40">
        <v>3.27</v>
      </c>
      <c r="K892" s="40">
        <v>7.9420000000000002</v>
      </c>
      <c r="L892" s="40">
        <v>841.33199999999999</v>
      </c>
    </row>
    <row r="893" spans="1:12" x14ac:dyDescent="0.25">
      <c r="A893" s="31" t="s">
        <v>398</v>
      </c>
      <c r="B893" s="40">
        <v>80.326999999999998</v>
      </c>
      <c r="C893" s="40">
        <v>320.44499999999999</v>
      </c>
      <c r="D893" s="40">
        <v>320.44499999999999</v>
      </c>
      <c r="E893" s="40">
        <v>91.236000000000004</v>
      </c>
      <c r="F893" s="40">
        <v>0.25700000000000001</v>
      </c>
      <c r="G893" s="40">
        <v>1.1359999999999999</v>
      </c>
      <c r="H893" s="40">
        <v>22.722999999999999</v>
      </c>
      <c r="I893" s="40">
        <v>26.036000000000001</v>
      </c>
      <c r="J893" s="40">
        <v>3.149</v>
      </c>
      <c r="K893" s="40">
        <v>7.6479999999999997</v>
      </c>
      <c r="L893" s="40">
        <v>862.60500000000002</v>
      </c>
    </row>
    <row r="894" spans="1:12" x14ac:dyDescent="0.25">
      <c r="A894" s="31" t="s">
        <v>419</v>
      </c>
      <c r="B894" s="40">
        <v>83.302999999999997</v>
      </c>
      <c r="C894" s="40">
        <v>332.31299999999999</v>
      </c>
      <c r="D894" s="40">
        <v>332.31299999999999</v>
      </c>
      <c r="E894" s="40">
        <v>87.977999999999994</v>
      </c>
      <c r="F894" s="40">
        <v>0.248</v>
      </c>
      <c r="G894" s="40">
        <v>1.095</v>
      </c>
      <c r="H894" s="40">
        <v>21.911999999999999</v>
      </c>
      <c r="I894" s="40">
        <v>25.106000000000002</v>
      </c>
      <c r="J894" s="40">
        <v>3.036</v>
      </c>
      <c r="K894" s="40">
        <v>7.375</v>
      </c>
      <c r="L894" s="40">
        <v>884.26800000000003</v>
      </c>
    </row>
    <row r="895" spans="1:12" x14ac:dyDescent="0.25">
      <c r="A895" s="31" t="s">
        <v>420</v>
      </c>
      <c r="B895" s="40">
        <v>86.278000000000006</v>
      </c>
      <c r="C895" s="40">
        <v>344.18200000000002</v>
      </c>
      <c r="D895" s="40">
        <v>344.18200000000002</v>
      </c>
      <c r="E895" s="40">
        <v>84.944000000000003</v>
      </c>
      <c r="F895" s="40">
        <v>0.24</v>
      </c>
      <c r="G895" s="40">
        <v>1.0580000000000001</v>
      </c>
      <c r="H895" s="40">
        <v>21.155999999999999</v>
      </c>
      <c r="I895" s="40">
        <v>24.24</v>
      </c>
      <c r="J895" s="40">
        <v>2.931</v>
      </c>
      <c r="K895" s="40">
        <v>7.12</v>
      </c>
      <c r="L895" s="40">
        <v>906.28</v>
      </c>
    </row>
    <row r="896" spans="1:12" x14ac:dyDescent="0.25">
      <c r="A896" s="31" t="s">
        <v>421</v>
      </c>
      <c r="B896" s="40">
        <v>89.253</v>
      </c>
      <c r="C896" s="40">
        <v>356.05</v>
      </c>
      <c r="D896" s="40">
        <v>356.05</v>
      </c>
      <c r="E896" s="40">
        <v>82.111999999999995</v>
      </c>
      <c r="F896" s="40">
        <v>0.23200000000000001</v>
      </c>
      <c r="G896" s="40">
        <v>1.022</v>
      </c>
      <c r="H896" s="40">
        <v>20.451000000000001</v>
      </c>
      <c r="I896" s="40">
        <v>23.431999999999999</v>
      </c>
      <c r="J896" s="40">
        <v>2.8340000000000001</v>
      </c>
      <c r="K896" s="40">
        <v>6.883</v>
      </c>
      <c r="L896" s="40">
        <v>928.60199999999998</v>
      </c>
    </row>
    <row r="897" spans="1:12" x14ac:dyDescent="0.25">
      <c r="A897" s="31" t="s">
        <v>422</v>
      </c>
      <c r="B897" s="40">
        <v>95.203000000000003</v>
      </c>
      <c r="C897" s="40">
        <v>379.78699999999998</v>
      </c>
      <c r="D897" s="40">
        <v>379.78699999999998</v>
      </c>
      <c r="E897" s="40">
        <v>76.98</v>
      </c>
      <c r="F897" s="40">
        <v>0.217</v>
      </c>
      <c r="G897" s="40">
        <v>0.95799999999999996</v>
      </c>
      <c r="H897" s="40">
        <v>19.172999999999998</v>
      </c>
      <c r="I897" s="40">
        <v>21.968</v>
      </c>
      <c r="J897" s="40">
        <v>2.657</v>
      </c>
      <c r="K897" s="40">
        <v>6.4530000000000003</v>
      </c>
      <c r="L897" s="40">
        <v>974.07299999999998</v>
      </c>
    </row>
    <row r="898" spans="1:12" x14ac:dyDescent="0.25">
      <c r="B898" s="44" t="s">
        <v>310</v>
      </c>
      <c r="C898" s="45"/>
      <c r="D898" s="45"/>
      <c r="E898" s="45"/>
      <c r="F898" s="45"/>
      <c r="G898" s="45"/>
      <c r="H898" s="45"/>
      <c r="I898" s="45"/>
      <c r="J898" s="45"/>
      <c r="K898" s="45"/>
      <c r="L898" s="45"/>
    </row>
    <row r="899" spans="1:12" x14ac:dyDescent="0.25">
      <c r="A899" s="31" t="s">
        <v>230</v>
      </c>
      <c r="B899" s="40">
        <v>2.9750000000000001</v>
      </c>
      <c r="C899" s="40">
        <v>11.121</v>
      </c>
      <c r="D899" s="40">
        <v>11.121</v>
      </c>
      <c r="E899" s="40">
        <v>2308.259</v>
      </c>
      <c r="F899" s="40">
        <v>6.95</v>
      </c>
      <c r="G899" s="40">
        <v>30.67</v>
      </c>
      <c r="H899" s="40">
        <v>613.52499999999998</v>
      </c>
      <c r="I899" s="40">
        <v>702.97400000000005</v>
      </c>
      <c r="J899" s="40">
        <v>85.01</v>
      </c>
      <c r="K899" s="40">
        <v>206.49100000000001</v>
      </c>
      <c r="L899" s="40">
        <v>3687.5949999999998</v>
      </c>
    </row>
    <row r="900" spans="1:12" x14ac:dyDescent="0.25">
      <c r="A900" s="31" t="s">
        <v>231</v>
      </c>
      <c r="B900" s="40">
        <v>5.95</v>
      </c>
      <c r="C900" s="40">
        <v>22.242000000000001</v>
      </c>
      <c r="D900" s="40">
        <v>22.242000000000001</v>
      </c>
      <c r="E900" s="40">
        <v>1154.1300000000001</v>
      </c>
      <c r="F900" s="40">
        <v>3.4750000000000001</v>
      </c>
      <c r="G900" s="40">
        <v>15.335000000000001</v>
      </c>
      <c r="H900" s="40">
        <v>306.76299999999998</v>
      </c>
      <c r="I900" s="40">
        <v>351.48700000000002</v>
      </c>
      <c r="J900" s="40">
        <v>42.505000000000003</v>
      </c>
      <c r="K900" s="40">
        <v>103.245</v>
      </c>
      <c r="L900" s="40">
        <v>1881.624</v>
      </c>
    </row>
    <row r="901" spans="1:12" x14ac:dyDescent="0.25">
      <c r="A901" s="31" t="s">
        <v>232</v>
      </c>
      <c r="B901" s="40">
        <v>8.9250000000000007</v>
      </c>
      <c r="C901" s="40">
        <v>33.363</v>
      </c>
      <c r="D901" s="40">
        <v>33.363</v>
      </c>
      <c r="E901" s="40">
        <v>769.42</v>
      </c>
      <c r="F901" s="40">
        <v>2.3170000000000002</v>
      </c>
      <c r="G901" s="40">
        <v>10.223000000000001</v>
      </c>
      <c r="H901" s="40">
        <v>204.50800000000001</v>
      </c>
      <c r="I901" s="40">
        <v>234.32499999999999</v>
      </c>
      <c r="J901" s="40">
        <v>28.337</v>
      </c>
      <c r="K901" s="40">
        <v>68.83</v>
      </c>
      <c r="L901" s="40">
        <v>1296.444</v>
      </c>
    </row>
    <row r="902" spans="1:12" x14ac:dyDescent="0.25">
      <c r="A902" s="31" t="s">
        <v>233</v>
      </c>
      <c r="B902" s="40">
        <v>11.9</v>
      </c>
      <c r="C902" s="40">
        <v>44.484000000000002</v>
      </c>
      <c r="D902" s="40">
        <v>44.484000000000002</v>
      </c>
      <c r="E902" s="40">
        <v>577.06500000000005</v>
      </c>
      <c r="F902" s="40">
        <v>1.738</v>
      </c>
      <c r="G902" s="40">
        <v>7.6669999999999998</v>
      </c>
      <c r="H902" s="40">
        <v>153.381</v>
      </c>
      <c r="I902" s="40">
        <v>175.744</v>
      </c>
      <c r="J902" s="40">
        <v>21.253</v>
      </c>
      <c r="K902" s="40">
        <v>51.622999999999998</v>
      </c>
      <c r="L902" s="40">
        <v>1016.463</v>
      </c>
    </row>
    <row r="903" spans="1:12" x14ac:dyDescent="0.25">
      <c r="A903" s="31" t="s">
        <v>234</v>
      </c>
      <c r="B903" s="40">
        <v>14.875</v>
      </c>
      <c r="C903" s="40">
        <v>55.604999999999997</v>
      </c>
      <c r="D903" s="40">
        <v>55.604999999999997</v>
      </c>
      <c r="E903" s="40">
        <v>461.65199999999999</v>
      </c>
      <c r="F903" s="40">
        <v>1.39</v>
      </c>
      <c r="G903" s="40">
        <v>6.1340000000000003</v>
      </c>
      <c r="H903" s="40">
        <v>122.705</v>
      </c>
      <c r="I903" s="40">
        <v>140.595</v>
      </c>
      <c r="J903" s="40">
        <v>17.001999999999999</v>
      </c>
      <c r="K903" s="40">
        <v>41.298000000000002</v>
      </c>
      <c r="L903" s="40">
        <v>858.56100000000004</v>
      </c>
    </row>
    <row r="904" spans="1:12" x14ac:dyDescent="0.25">
      <c r="A904" s="31" t="s">
        <v>235</v>
      </c>
      <c r="B904" s="40">
        <v>17.850999999999999</v>
      </c>
      <c r="C904" s="40">
        <v>66.725999999999999</v>
      </c>
      <c r="D904" s="40">
        <v>66.725999999999999</v>
      </c>
      <c r="E904" s="40">
        <v>384.71</v>
      </c>
      <c r="F904" s="40">
        <v>1.1579999999999999</v>
      </c>
      <c r="G904" s="40">
        <v>5.1120000000000001</v>
      </c>
      <c r="H904" s="40">
        <v>102.254</v>
      </c>
      <c r="I904" s="40">
        <v>117.16200000000001</v>
      </c>
      <c r="J904" s="40">
        <v>14.167999999999999</v>
      </c>
      <c r="K904" s="40">
        <v>34.414999999999999</v>
      </c>
      <c r="L904" s="40">
        <v>761.69899999999996</v>
      </c>
    </row>
    <row r="905" spans="1:12" x14ac:dyDescent="0.25">
      <c r="A905" s="31" t="s">
        <v>236</v>
      </c>
      <c r="B905" s="40">
        <v>20.826000000000001</v>
      </c>
      <c r="C905" s="40">
        <v>77.846999999999994</v>
      </c>
      <c r="D905" s="40">
        <v>77.846999999999994</v>
      </c>
      <c r="E905" s="40">
        <v>329.75099999999998</v>
      </c>
      <c r="F905" s="40">
        <v>0.99299999999999999</v>
      </c>
      <c r="G905" s="40">
        <v>4.3810000000000002</v>
      </c>
      <c r="H905" s="40">
        <v>87.646000000000001</v>
      </c>
      <c r="I905" s="40">
        <v>100.425</v>
      </c>
      <c r="J905" s="40">
        <v>12.144</v>
      </c>
      <c r="K905" s="40">
        <v>29.498999999999999</v>
      </c>
      <c r="L905" s="40">
        <v>699.71600000000001</v>
      </c>
    </row>
    <row r="906" spans="1:12" x14ac:dyDescent="0.25">
      <c r="A906" s="31" t="s">
        <v>237</v>
      </c>
      <c r="B906" s="40">
        <v>23.800999999999998</v>
      </c>
      <c r="C906" s="40">
        <v>88.968000000000004</v>
      </c>
      <c r="D906" s="40">
        <v>88.968000000000004</v>
      </c>
      <c r="E906" s="40">
        <v>288.53199999999998</v>
      </c>
      <c r="F906" s="40">
        <v>0.86899999999999999</v>
      </c>
      <c r="G906" s="40">
        <v>3.8340000000000001</v>
      </c>
      <c r="H906" s="40">
        <v>76.691000000000003</v>
      </c>
      <c r="I906" s="40">
        <v>87.872</v>
      </c>
      <c r="J906" s="40">
        <v>10.625999999999999</v>
      </c>
      <c r="K906" s="40">
        <v>25.811</v>
      </c>
      <c r="L906" s="40">
        <v>659.53499999999997</v>
      </c>
    </row>
    <row r="907" spans="1:12" x14ac:dyDescent="0.25">
      <c r="A907" s="31" t="s">
        <v>238</v>
      </c>
      <c r="B907" s="40">
        <v>26.776</v>
      </c>
      <c r="C907" s="40">
        <v>100.089</v>
      </c>
      <c r="D907" s="40">
        <v>100.089</v>
      </c>
      <c r="E907" s="40">
        <v>256.47300000000001</v>
      </c>
      <c r="F907" s="40">
        <v>0.77200000000000002</v>
      </c>
      <c r="G907" s="40">
        <v>3.4079999999999999</v>
      </c>
      <c r="H907" s="40">
        <v>68.168999999999997</v>
      </c>
      <c r="I907" s="40">
        <v>78.108000000000004</v>
      </c>
      <c r="J907" s="40">
        <v>9.4459999999999997</v>
      </c>
      <c r="K907" s="40">
        <v>22.943000000000001</v>
      </c>
      <c r="L907" s="40">
        <v>633.88400000000001</v>
      </c>
    </row>
    <row r="908" spans="1:12" x14ac:dyDescent="0.25">
      <c r="A908" s="31" t="s">
        <v>220</v>
      </c>
      <c r="B908" s="40">
        <v>29.751000000000001</v>
      </c>
      <c r="C908" s="40">
        <v>111.21</v>
      </c>
      <c r="D908" s="40">
        <v>111.21</v>
      </c>
      <c r="E908" s="40">
        <v>230.82599999999999</v>
      </c>
      <c r="F908" s="40">
        <v>0.69499999999999995</v>
      </c>
      <c r="G908" s="40">
        <v>3.0670000000000002</v>
      </c>
      <c r="H908" s="40">
        <v>61.353000000000002</v>
      </c>
      <c r="I908" s="40">
        <v>70.296999999999997</v>
      </c>
      <c r="J908" s="40">
        <v>8.5009999999999994</v>
      </c>
      <c r="K908" s="40">
        <v>20.649000000000001</v>
      </c>
      <c r="L908" s="40">
        <v>618.40899999999999</v>
      </c>
    </row>
    <row r="909" spans="1:12" x14ac:dyDescent="0.25">
      <c r="A909" s="31" t="s">
        <v>221</v>
      </c>
      <c r="B909" s="40">
        <v>32.725999999999999</v>
      </c>
      <c r="C909" s="40">
        <v>122.331</v>
      </c>
      <c r="D909" s="40">
        <v>122.331</v>
      </c>
      <c r="E909" s="40">
        <v>209.84200000000001</v>
      </c>
      <c r="F909" s="40">
        <v>0.63200000000000001</v>
      </c>
      <c r="G909" s="40">
        <v>2.7879999999999998</v>
      </c>
      <c r="H909" s="40">
        <v>55.774999999999999</v>
      </c>
      <c r="I909" s="40">
        <v>63.906999999999996</v>
      </c>
      <c r="J909" s="40">
        <v>7.7279999999999998</v>
      </c>
      <c r="K909" s="40">
        <v>18.771999999999998</v>
      </c>
      <c r="L909" s="40">
        <v>610.33199999999999</v>
      </c>
    </row>
    <row r="910" spans="1:12" x14ac:dyDescent="0.25">
      <c r="A910" s="31" t="s">
        <v>222</v>
      </c>
      <c r="B910" s="40">
        <v>35.701000000000001</v>
      </c>
      <c r="C910" s="40">
        <v>133.452</v>
      </c>
      <c r="D910" s="40">
        <v>133.452</v>
      </c>
      <c r="E910" s="40">
        <v>192.35499999999999</v>
      </c>
      <c r="F910" s="40">
        <v>0.57899999999999996</v>
      </c>
      <c r="G910" s="40">
        <v>2.556</v>
      </c>
      <c r="H910" s="40">
        <v>51.127000000000002</v>
      </c>
      <c r="I910" s="40">
        <v>58.581000000000003</v>
      </c>
      <c r="J910" s="40">
        <v>7.0839999999999996</v>
      </c>
      <c r="K910" s="40">
        <v>17.207999999999998</v>
      </c>
      <c r="L910" s="40">
        <v>607.803</v>
      </c>
    </row>
    <row r="911" spans="1:12" x14ac:dyDescent="0.25">
      <c r="A911" s="31" t="s">
        <v>223</v>
      </c>
      <c r="B911" s="40">
        <v>38.676000000000002</v>
      </c>
      <c r="C911" s="40">
        <v>144.57300000000001</v>
      </c>
      <c r="D911" s="40">
        <v>144.57300000000001</v>
      </c>
      <c r="E911" s="40">
        <v>177.55799999999999</v>
      </c>
      <c r="F911" s="40">
        <v>0.53500000000000003</v>
      </c>
      <c r="G911" s="40">
        <v>2.359</v>
      </c>
      <c r="H911" s="40">
        <v>47.194000000000003</v>
      </c>
      <c r="I911" s="40">
        <v>54.075000000000003</v>
      </c>
      <c r="J911" s="40">
        <v>6.5389999999999997</v>
      </c>
      <c r="K911" s="40">
        <v>15.884</v>
      </c>
      <c r="L911" s="40">
        <v>609.54300000000001</v>
      </c>
    </row>
    <row r="912" spans="1:12" x14ac:dyDescent="0.25">
      <c r="A912" s="31" t="s">
        <v>224</v>
      </c>
      <c r="B912" s="40">
        <v>41.651000000000003</v>
      </c>
      <c r="C912" s="40">
        <v>155.69399999999999</v>
      </c>
      <c r="D912" s="40">
        <v>155.69399999999999</v>
      </c>
      <c r="E912" s="40">
        <v>164.876</v>
      </c>
      <c r="F912" s="40">
        <v>0.496</v>
      </c>
      <c r="G912" s="40">
        <v>2.1909999999999998</v>
      </c>
      <c r="H912" s="40">
        <v>43.823</v>
      </c>
      <c r="I912" s="40">
        <v>50.212000000000003</v>
      </c>
      <c r="J912" s="40">
        <v>6.0720000000000001</v>
      </c>
      <c r="K912" s="40">
        <v>14.749000000000001</v>
      </c>
      <c r="L912" s="40">
        <v>614.63699999999994</v>
      </c>
    </row>
    <row r="913" spans="1:12" x14ac:dyDescent="0.25">
      <c r="A913" s="31" t="s">
        <v>225</v>
      </c>
      <c r="B913" s="40">
        <v>44.625999999999998</v>
      </c>
      <c r="C913" s="40">
        <v>166.815</v>
      </c>
      <c r="D913" s="40">
        <v>166.815</v>
      </c>
      <c r="E913" s="40">
        <v>153.88399999999999</v>
      </c>
      <c r="F913" s="40">
        <v>0.46300000000000002</v>
      </c>
      <c r="G913" s="40">
        <v>2.0449999999999999</v>
      </c>
      <c r="H913" s="40">
        <v>40.902000000000001</v>
      </c>
      <c r="I913" s="40">
        <v>46.865000000000002</v>
      </c>
      <c r="J913" s="40">
        <v>5.6669999999999998</v>
      </c>
      <c r="K913" s="40">
        <v>13.766</v>
      </c>
      <c r="L913" s="40">
        <v>622.41499999999996</v>
      </c>
    </row>
    <row r="914" spans="1:12" x14ac:dyDescent="0.25">
      <c r="A914" s="31" t="s">
        <v>226</v>
      </c>
      <c r="B914" s="40">
        <v>47.600999999999999</v>
      </c>
      <c r="C914" s="40">
        <v>177.93600000000001</v>
      </c>
      <c r="D914" s="40">
        <v>177.93600000000001</v>
      </c>
      <c r="E914" s="40">
        <v>144.26599999999999</v>
      </c>
      <c r="F914" s="40">
        <v>0.434</v>
      </c>
      <c r="G914" s="40">
        <v>1.917</v>
      </c>
      <c r="H914" s="40">
        <v>38.344999999999999</v>
      </c>
      <c r="I914" s="40">
        <v>43.936</v>
      </c>
      <c r="J914" s="40">
        <v>5.3129999999999997</v>
      </c>
      <c r="K914" s="40">
        <v>12.906000000000001</v>
      </c>
      <c r="L914" s="40">
        <v>632.37099999999998</v>
      </c>
    </row>
    <row r="915" spans="1:12" x14ac:dyDescent="0.25">
      <c r="A915" s="31" t="s">
        <v>227</v>
      </c>
      <c r="B915" s="40">
        <v>50.576999999999998</v>
      </c>
      <c r="C915" s="40">
        <v>189.05699999999999</v>
      </c>
      <c r="D915" s="40">
        <v>189.05699999999999</v>
      </c>
      <c r="E915" s="40">
        <v>135.78</v>
      </c>
      <c r="F915" s="40">
        <v>0.40899999999999997</v>
      </c>
      <c r="G915" s="40">
        <v>1.804</v>
      </c>
      <c r="H915" s="40">
        <v>36.090000000000003</v>
      </c>
      <c r="I915" s="40">
        <v>41.350999999999999</v>
      </c>
      <c r="J915" s="40">
        <v>5.0010000000000003</v>
      </c>
      <c r="K915" s="40">
        <v>12.147</v>
      </c>
      <c r="L915" s="40">
        <v>644.125</v>
      </c>
    </row>
    <row r="916" spans="1:12" x14ac:dyDescent="0.25">
      <c r="A916" s="31" t="s">
        <v>228</v>
      </c>
      <c r="B916" s="40">
        <v>53.552</v>
      </c>
      <c r="C916" s="40">
        <v>200.178</v>
      </c>
      <c r="D916" s="40">
        <v>200.178</v>
      </c>
      <c r="E916" s="40">
        <v>128.23699999999999</v>
      </c>
      <c r="F916" s="40">
        <v>0.38600000000000001</v>
      </c>
      <c r="G916" s="40">
        <v>1.704</v>
      </c>
      <c r="H916" s="40">
        <v>34.085000000000001</v>
      </c>
      <c r="I916" s="40">
        <v>39.054000000000002</v>
      </c>
      <c r="J916" s="40">
        <v>4.7229999999999999</v>
      </c>
      <c r="K916" s="40">
        <v>11.472</v>
      </c>
      <c r="L916" s="40">
        <v>657.37400000000002</v>
      </c>
    </row>
    <row r="917" spans="1:12" x14ac:dyDescent="0.25">
      <c r="A917" s="31" t="s">
        <v>229</v>
      </c>
      <c r="B917" s="40">
        <v>56.527000000000001</v>
      </c>
      <c r="C917" s="40">
        <v>211.29900000000001</v>
      </c>
      <c r="D917" s="40">
        <v>211.29900000000001</v>
      </c>
      <c r="E917" s="40">
        <v>121.48699999999999</v>
      </c>
      <c r="F917" s="40">
        <v>0.36599999999999999</v>
      </c>
      <c r="G917" s="40">
        <v>1.6140000000000001</v>
      </c>
      <c r="H917" s="40">
        <v>32.290999999999997</v>
      </c>
      <c r="I917" s="40">
        <v>36.999000000000002</v>
      </c>
      <c r="J917" s="40">
        <v>4.4740000000000002</v>
      </c>
      <c r="K917" s="40">
        <v>10.868</v>
      </c>
      <c r="L917" s="40">
        <v>671.88199999999995</v>
      </c>
    </row>
    <row r="918" spans="1:12" x14ac:dyDescent="0.25">
      <c r="A918" s="31" t="s">
        <v>366</v>
      </c>
      <c r="B918" s="40">
        <v>59.502000000000002</v>
      </c>
      <c r="C918" s="40">
        <v>222.42</v>
      </c>
      <c r="D918" s="40">
        <v>222.42</v>
      </c>
      <c r="E918" s="40">
        <v>115.413</v>
      </c>
      <c r="F918" s="40">
        <v>0.34799999999999998</v>
      </c>
      <c r="G918" s="40">
        <v>1.5329999999999999</v>
      </c>
      <c r="H918" s="40">
        <v>30.675999999999998</v>
      </c>
      <c r="I918" s="40">
        <v>35.149000000000001</v>
      </c>
      <c r="J918" s="40">
        <v>4.2510000000000003</v>
      </c>
      <c r="K918" s="40">
        <v>10.324999999999999</v>
      </c>
      <c r="L918" s="40">
        <v>687.46100000000001</v>
      </c>
    </row>
    <row r="919" spans="1:12" x14ac:dyDescent="0.25">
      <c r="A919" s="31" t="s">
        <v>367</v>
      </c>
      <c r="B919" s="40">
        <v>62.476999999999997</v>
      </c>
      <c r="C919" s="40">
        <v>233.541</v>
      </c>
      <c r="D919" s="40">
        <v>233.541</v>
      </c>
      <c r="E919" s="40">
        <v>109.917</v>
      </c>
      <c r="F919" s="40">
        <v>0.33100000000000002</v>
      </c>
      <c r="G919" s="40">
        <v>1.46</v>
      </c>
      <c r="H919" s="40">
        <v>29.215</v>
      </c>
      <c r="I919" s="40">
        <v>33.475000000000001</v>
      </c>
      <c r="J919" s="40">
        <v>4.048</v>
      </c>
      <c r="K919" s="40">
        <v>9.8330000000000002</v>
      </c>
      <c r="L919" s="40">
        <v>703.95699999999999</v>
      </c>
    </row>
    <row r="920" spans="1:12" x14ac:dyDescent="0.25">
      <c r="A920" s="31" t="s">
        <v>368</v>
      </c>
      <c r="B920" s="40">
        <v>65.451999999999998</v>
      </c>
      <c r="C920" s="40">
        <v>244.66200000000001</v>
      </c>
      <c r="D920" s="40">
        <v>244.66200000000001</v>
      </c>
      <c r="E920" s="40">
        <v>104.92100000000001</v>
      </c>
      <c r="F920" s="40">
        <v>0.316</v>
      </c>
      <c r="G920" s="40">
        <v>1.3939999999999999</v>
      </c>
      <c r="H920" s="40">
        <v>27.888000000000002</v>
      </c>
      <c r="I920" s="40">
        <v>31.952999999999999</v>
      </c>
      <c r="J920" s="40">
        <v>3.8639999999999999</v>
      </c>
      <c r="K920" s="40">
        <v>9.3859999999999992</v>
      </c>
      <c r="L920" s="40">
        <v>721.24800000000005</v>
      </c>
    </row>
    <row r="921" spans="1:12" x14ac:dyDescent="0.25">
      <c r="A921" s="31" t="s">
        <v>369</v>
      </c>
      <c r="B921" s="40">
        <v>68.427000000000007</v>
      </c>
      <c r="C921" s="40">
        <v>255.78299999999999</v>
      </c>
      <c r="D921" s="40">
        <v>255.78299999999999</v>
      </c>
      <c r="E921" s="40">
        <v>100.35899999999999</v>
      </c>
      <c r="F921" s="40">
        <v>0.30199999999999999</v>
      </c>
      <c r="G921" s="40">
        <v>1.333</v>
      </c>
      <c r="H921" s="40">
        <v>26.675000000000001</v>
      </c>
      <c r="I921" s="40">
        <v>30.564</v>
      </c>
      <c r="J921" s="40">
        <v>3.6960000000000002</v>
      </c>
      <c r="K921" s="40">
        <v>8.9779999999999998</v>
      </c>
      <c r="L921" s="40">
        <v>739.226</v>
      </c>
    </row>
    <row r="922" spans="1:12" x14ac:dyDescent="0.25">
      <c r="A922" s="31" t="s">
        <v>370</v>
      </c>
      <c r="B922" s="40">
        <v>71.402000000000001</v>
      </c>
      <c r="C922" s="40">
        <v>266.904</v>
      </c>
      <c r="D922" s="40">
        <v>266.904</v>
      </c>
      <c r="E922" s="40">
        <v>96.177000000000007</v>
      </c>
      <c r="F922" s="40">
        <v>0.28999999999999998</v>
      </c>
      <c r="G922" s="40">
        <v>1.278</v>
      </c>
      <c r="H922" s="40">
        <v>25.564</v>
      </c>
      <c r="I922" s="40">
        <v>29.291</v>
      </c>
      <c r="J922" s="40">
        <v>3.5419999999999998</v>
      </c>
      <c r="K922" s="40">
        <v>8.6039999999999992</v>
      </c>
      <c r="L922" s="40">
        <v>757.81</v>
      </c>
    </row>
    <row r="923" spans="1:12" x14ac:dyDescent="0.25">
      <c r="A923" s="31" t="s">
        <v>371</v>
      </c>
      <c r="B923" s="40">
        <v>74.376999999999995</v>
      </c>
      <c r="C923" s="40">
        <v>278.02499999999998</v>
      </c>
      <c r="D923" s="40">
        <v>278.02499999999998</v>
      </c>
      <c r="E923" s="40">
        <v>92.33</v>
      </c>
      <c r="F923" s="40">
        <v>0.27800000000000002</v>
      </c>
      <c r="G923" s="40">
        <v>1.2270000000000001</v>
      </c>
      <c r="H923" s="40">
        <v>24.541</v>
      </c>
      <c r="I923" s="40">
        <v>28.119</v>
      </c>
      <c r="J923" s="40">
        <v>3.4</v>
      </c>
      <c r="K923" s="40">
        <v>8.26</v>
      </c>
      <c r="L923" s="40">
        <v>776.92200000000003</v>
      </c>
    </row>
    <row r="924" spans="1:12" x14ac:dyDescent="0.25">
      <c r="A924" s="31" t="s">
        <v>399</v>
      </c>
      <c r="B924" s="40">
        <v>77.352000000000004</v>
      </c>
      <c r="C924" s="40">
        <v>289.14600000000002</v>
      </c>
      <c r="D924" s="40">
        <v>289.14600000000002</v>
      </c>
      <c r="E924" s="40">
        <v>88.778999999999996</v>
      </c>
      <c r="F924" s="40">
        <v>0.26700000000000002</v>
      </c>
      <c r="G924" s="40">
        <v>1.18</v>
      </c>
      <c r="H924" s="40">
        <v>23.597000000000001</v>
      </c>
      <c r="I924" s="40">
        <v>27.036999999999999</v>
      </c>
      <c r="J924" s="40">
        <v>3.27</v>
      </c>
      <c r="K924" s="40">
        <v>7.9420000000000002</v>
      </c>
      <c r="L924" s="40">
        <v>796.50400000000002</v>
      </c>
    </row>
    <row r="925" spans="1:12" x14ac:dyDescent="0.25">
      <c r="A925" s="31" t="s">
        <v>400</v>
      </c>
      <c r="B925" s="40">
        <v>80.326999999999998</v>
      </c>
      <c r="C925" s="40">
        <v>300.267</v>
      </c>
      <c r="D925" s="40">
        <v>300.267</v>
      </c>
      <c r="E925" s="40">
        <v>85.491</v>
      </c>
      <c r="F925" s="40">
        <v>0.25700000000000001</v>
      </c>
      <c r="G925" s="40">
        <v>1.1359999999999999</v>
      </c>
      <c r="H925" s="40">
        <v>22.722999999999999</v>
      </c>
      <c r="I925" s="40">
        <v>26.036000000000001</v>
      </c>
      <c r="J925" s="40">
        <v>3.149</v>
      </c>
      <c r="K925" s="40">
        <v>7.6479999999999997</v>
      </c>
      <c r="L925" s="40">
        <v>816.50400000000002</v>
      </c>
    </row>
    <row r="926" spans="1:12" x14ac:dyDescent="0.25">
      <c r="A926" s="31" t="s">
        <v>423</v>
      </c>
      <c r="B926" s="40">
        <v>83.302999999999997</v>
      </c>
      <c r="C926" s="40">
        <v>311.38799999999998</v>
      </c>
      <c r="D926" s="40">
        <v>311.38799999999998</v>
      </c>
      <c r="E926" s="40">
        <v>82.438000000000002</v>
      </c>
      <c r="F926" s="40">
        <v>0.248</v>
      </c>
      <c r="G926" s="40">
        <v>1.095</v>
      </c>
      <c r="H926" s="40">
        <v>21.911999999999999</v>
      </c>
      <c r="I926" s="40">
        <v>25.106000000000002</v>
      </c>
      <c r="J926" s="40">
        <v>3.036</v>
      </c>
      <c r="K926" s="40">
        <v>7.375</v>
      </c>
      <c r="L926" s="40">
        <v>836.87800000000004</v>
      </c>
    </row>
    <row r="927" spans="1:12" x14ac:dyDescent="0.25">
      <c r="A927" s="31" t="s">
        <v>424</v>
      </c>
      <c r="B927" s="40">
        <v>86.278000000000006</v>
      </c>
      <c r="C927" s="40">
        <v>322.50900000000001</v>
      </c>
      <c r="D927" s="40">
        <v>322.50900000000001</v>
      </c>
      <c r="E927" s="40">
        <v>79.594999999999999</v>
      </c>
      <c r="F927" s="40">
        <v>0.24</v>
      </c>
      <c r="G927" s="40">
        <v>1.0580000000000001</v>
      </c>
      <c r="H927" s="40">
        <v>21.155999999999999</v>
      </c>
      <c r="I927" s="40">
        <v>24.24</v>
      </c>
      <c r="J927" s="40">
        <v>2.931</v>
      </c>
      <c r="K927" s="40">
        <v>7.12</v>
      </c>
      <c r="L927" s="40">
        <v>857.58500000000004</v>
      </c>
    </row>
    <row r="928" spans="1:12" x14ac:dyDescent="0.25">
      <c r="A928" s="31" t="s">
        <v>425</v>
      </c>
      <c r="B928" s="40">
        <v>89.253</v>
      </c>
      <c r="C928" s="40">
        <v>333.63</v>
      </c>
      <c r="D928" s="40">
        <v>333.63</v>
      </c>
      <c r="E928" s="40">
        <v>76.941999999999993</v>
      </c>
      <c r="F928" s="40">
        <v>0.23200000000000001</v>
      </c>
      <c r="G928" s="40">
        <v>1.022</v>
      </c>
      <c r="H928" s="40">
        <v>20.451000000000001</v>
      </c>
      <c r="I928" s="40">
        <v>23.431999999999999</v>
      </c>
      <c r="J928" s="40">
        <v>2.8340000000000001</v>
      </c>
      <c r="K928" s="40">
        <v>6.883</v>
      </c>
      <c r="L928" s="40">
        <v>878.59199999999998</v>
      </c>
    </row>
    <row r="929" spans="1:12" x14ac:dyDescent="0.25">
      <c r="A929" s="31" t="s">
        <v>426</v>
      </c>
      <c r="B929" s="40">
        <v>95.203000000000003</v>
      </c>
      <c r="C929" s="40">
        <v>355.87200000000001</v>
      </c>
      <c r="D929" s="40">
        <v>355.87200000000001</v>
      </c>
      <c r="E929" s="40">
        <v>72.132999999999996</v>
      </c>
      <c r="F929" s="40">
        <v>0.217</v>
      </c>
      <c r="G929" s="40">
        <v>0.95799999999999996</v>
      </c>
      <c r="H929" s="40">
        <v>19.172999999999998</v>
      </c>
      <c r="I929" s="40">
        <v>21.968</v>
      </c>
      <c r="J929" s="40">
        <v>2.657</v>
      </c>
      <c r="K929" s="40">
        <v>6.4530000000000003</v>
      </c>
      <c r="L929" s="40">
        <v>921.39599999999996</v>
      </c>
    </row>
    <row r="930" spans="1:12" x14ac:dyDescent="0.25">
      <c r="B930" s="44" t="s">
        <v>311</v>
      </c>
      <c r="C930" s="45"/>
      <c r="D930" s="45"/>
      <c r="E930" s="45"/>
      <c r="F930" s="45"/>
      <c r="G930" s="45"/>
      <c r="H930" s="45"/>
      <c r="I930" s="45"/>
      <c r="J930" s="45"/>
      <c r="K930" s="45"/>
      <c r="L930" s="45"/>
    </row>
    <row r="931" spans="1:12" x14ac:dyDescent="0.25">
      <c r="A931" s="31" t="s">
        <v>249</v>
      </c>
      <c r="B931" s="40">
        <v>2.9750000000000001</v>
      </c>
      <c r="C931" s="40">
        <v>13.345000000000001</v>
      </c>
      <c r="D931" s="40">
        <v>13.345000000000001</v>
      </c>
      <c r="E931" s="40">
        <v>2769.9110000000001</v>
      </c>
      <c r="F931" s="40">
        <v>6.95</v>
      </c>
      <c r="G931" s="40">
        <v>30.67</v>
      </c>
      <c r="H931" s="40">
        <v>613.52499999999998</v>
      </c>
      <c r="I931" s="40">
        <v>702.97400000000005</v>
      </c>
      <c r="J931" s="40">
        <v>85.01</v>
      </c>
      <c r="K931" s="40">
        <v>206.49100000000001</v>
      </c>
      <c r="L931" s="40">
        <v>4153.6949999999997</v>
      </c>
    </row>
    <row r="932" spans="1:12" x14ac:dyDescent="0.25">
      <c r="A932" s="31" t="s">
        <v>250</v>
      </c>
      <c r="B932" s="40">
        <v>5.95</v>
      </c>
      <c r="C932" s="40">
        <v>26.69</v>
      </c>
      <c r="D932" s="40">
        <v>26.69</v>
      </c>
      <c r="E932" s="40">
        <v>1384.9559999999999</v>
      </c>
      <c r="F932" s="40">
        <v>3.4750000000000001</v>
      </c>
      <c r="G932" s="40">
        <v>15.335000000000001</v>
      </c>
      <c r="H932" s="40">
        <v>306.76299999999998</v>
      </c>
      <c r="I932" s="40">
        <v>351.48700000000002</v>
      </c>
      <c r="J932" s="40">
        <v>42.505000000000003</v>
      </c>
      <c r="K932" s="40">
        <v>103.245</v>
      </c>
      <c r="L932" s="40">
        <v>2121.346</v>
      </c>
    </row>
    <row r="933" spans="1:12" x14ac:dyDescent="0.25">
      <c r="A933" s="31" t="s">
        <v>251</v>
      </c>
      <c r="B933" s="40">
        <v>8.9250000000000007</v>
      </c>
      <c r="C933" s="40">
        <v>40.036000000000001</v>
      </c>
      <c r="D933" s="40">
        <v>40.036000000000001</v>
      </c>
      <c r="E933" s="40">
        <v>923.30399999999997</v>
      </c>
      <c r="F933" s="40">
        <v>2.3170000000000002</v>
      </c>
      <c r="G933" s="40">
        <v>10.223000000000001</v>
      </c>
      <c r="H933" s="40">
        <v>204.50800000000001</v>
      </c>
      <c r="I933" s="40">
        <v>234.32499999999999</v>
      </c>
      <c r="J933" s="40">
        <v>28.337</v>
      </c>
      <c r="K933" s="40">
        <v>68.83</v>
      </c>
      <c r="L933" s="40">
        <v>1463.674</v>
      </c>
    </row>
    <row r="934" spans="1:12" x14ac:dyDescent="0.25">
      <c r="A934" s="31" t="s">
        <v>252</v>
      </c>
      <c r="B934" s="40">
        <v>11.9</v>
      </c>
      <c r="C934" s="40">
        <v>53.381</v>
      </c>
      <c r="D934" s="40">
        <v>53.381</v>
      </c>
      <c r="E934" s="40">
        <v>692.47799999999995</v>
      </c>
      <c r="F934" s="40">
        <v>1.738</v>
      </c>
      <c r="G934" s="40">
        <v>7.6669999999999998</v>
      </c>
      <c r="H934" s="40">
        <v>153.381</v>
      </c>
      <c r="I934" s="40">
        <v>175.744</v>
      </c>
      <c r="J934" s="40">
        <v>21.253</v>
      </c>
      <c r="K934" s="40">
        <v>51.622999999999998</v>
      </c>
      <c r="L934" s="40">
        <v>1149.67</v>
      </c>
    </row>
    <row r="935" spans="1:12" x14ac:dyDescent="0.25">
      <c r="A935" s="31" t="s">
        <v>253</v>
      </c>
      <c r="B935" s="40">
        <v>14.875</v>
      </c>
      <c r="C935" s="40">
        <v>66.725999999999999</v>
      </c>
      <c r="D935" s="40">
        <v>66.725999999999999</v>
      </c>
      <c r="E935" s="40">
        <v>553.98199999999997</v>
      </c>
      <c r="F935" s="40">
        <v>1.39</v>
      </c>
      <c r="G935" s="40">
        <v>6.1340000000000003</v>
      </c>
      <c r="H935" s="40">
        <v>122.705</v>
      </c>
      <c r="I935" s="40">
        <v>140.595</v>
      </c>
      <c r="J935" s="40">
        <v>17.001999999999999</v>
      </c>
      <c r="K935" s="40">
        <v>41.298000000000002</v>
      </c>
      <c r="L935" s="40">
        <v>973.13300000000004</v>
      </c>
    </row>
    <row r="936" spans="1:12" x14ac:dyDescent="0.25">
      <c r="A936" s="31" t="s">
        <v>254</v>
      </c>
      <c r="B936" s="40">
        <v>17.850999999999999</v>
      </c>
      <c r="C936" s="40">
        <v>80.070999999999998</v>
      </c>
      <c r="D936" s="40">
        <v>80.070999999999998</v>
      </c>
      <c r="E936" s="40">
        <v>461.65199999999999</v>
      </c>
      <c r="F936" s="40">
        <v>1.1579999999999999</v>
      </c>
      <c r="G936" s="40">
        <v>5.1120000000000001</v>
      </c>
      <c r="H936" s="40">
        <v>102.254</v>
      </c>
      <c r="I936" s="40">
        <v>117.16200000000001</v>
      </c>
      <c r="J936" s="40">
        <v>14.167999999999999</v>
      </c>
      <c r="K936" s="40">
        <v>34.414999999999999</v>
      </c>
      <c r="L936" s="40">
        <v>865.33100000000002</v>
      </c>
    </row>
    <row r="937" spans="1:12" x14ac:dyDescent="0.25">
      <c r="A937" s="31" t="s">
        <v>255</v>
      </c>
      <c r="B937" s="40">
        <v>20.826000000000001</v>
      </c>
      <c r="C937" s="40">
        <v>93.415999999999997</v>
      </c>
      <c r="D937" s="40">
        <v>93.415999999999997</v>
      </c>
      <c r="E937" s="40">
        <v>395.702</v>
      </c>
      <c r="F937" s="40">
        <v>0.99299999999999999</v>
      </c>
      <c r="G937" s="40">
        <v>4.3810000000000002</v>
      </c>
      <c r="H937" s="40">
        <v>87.646000000000001</v>
      </c>
      <c r="I937" s="40">
        <v>100.425</v>
      </c>
      <c r="J937" s="40">
        <v>12.144</v>
      </c>
      <c r="K937" s="40">
        <v>29.498999999999999</v>
      </c>
      <c r="L937" s="40">
        <v>796.80499999999995</v>
      </c>
    </row>
    <row r="938" spans="1:12" x14ac:dyDescent="0.25">
      <c r="A938" s="31" t="s">
        <v>256</v>
      </c>
      <c r="B938" s="40">
        <v>23.800999999999998</v>
      </c>
      <c r="C938" s="40">
        <v>106.762</v>
      </c>
      <c r="D938" s="40">
        <v>106.762</v>
      </c>
      <c r="E938" s="40">
        <v>346.23899999999998</v>
      </c>
      <c r="F938" s="40">
        <v>0.86899999999999999</v>
      </c>
      <c r="G938" s="40">
        <v>3.8340000000000001</v>
      </c>
      <c r="H938" s="40">
        <v>76.691000000000003</v>
      </c>
      <c r="I938" s="40">
        <v>87.872</v>
      </c>
      <c r="J938" s="40">
        <v>10.625999999999999</v>
      </c>
      <c r="K938" s="40">
        <v>25.811</v>
      </c>
      <c r="L938" s="40">
        <v>752.83</v>
      </c>
    </row>
    <row r="939" spans="1:12" x14ac:dyDescent="0.25">
      <c r="A939" s="31" t="s">
        <v>257</v>
      </c>
      <c r="B939" s="40">
        <v>26.776</v>
      </c>
      <c r="C939" s="40">
        <v>120.107</v>
      </c>
      <c r="D939" s="40">
        <v>120.107</v>
      </c>
      <c r="E939" s="40">
        <v>307.76799999999997</v>
      </c>
      <c r="F939" s="40">
        <v>0.77200000000000002</v>
      </c>
      <c r="G939" s="40">
        <v>3.4079999999999999</v>
      </c>
      <c r="H939" s="40">
        <v>68.168999999999997</v>
      </c>
      <c r="I939" s="40">
        <v>78.108000000000004</v>
      </c>
      <c r="J939" s="40">
        <v>9.4459999999999997</v>
      </c>
      <c r="K939" s="40">
        <v>22.943000000000001</v>
      </c>
      <c r="L939" s="40">
        <v>725.21500000000003</v>
      </c>
    </row>
    <row r="940" spans="1:12" x14ac:dyDescent="0.25">
      <c r="A940" s="31" t="s">
        <v>239</v>
      </c>
      <c r="B940" s="40">
        <v>29.751000000000001</v>
      </c>
      <c r="C940" s="40">
        <v>133.452</v>
      </c>
      <c r="D940" s="40">
        <v>133.452</v>
      </c>
      <c r="E940" s="40">
        <v>276.99099999999999</v>
      </c>
      <c r="F940" s="40">
        <v>0.69499999999999995</v>
      </c>
      <c r="G940" s="40">
        <v>3.0670000000000002</v>
      </c>
      <c r="H940" s="40">
        <v>61.353000000000002</v>
      </c>
      <c r="I940" s="40">
        <v>70.296999999999997</v>
      </c>
      <c r="J940" s="40">
        <v>8.5009999999999994</v>
      </c>
      <c r="K940" s="40">
        <v>20.649000000000001</v>
      </c>
      <c r="L940" s="40">
        <v>709.05799999999999</v>
      </c>
    </row>
    <row r="941" spans="1:12" x14ac:dyDescent="0.25">
      <c r="A941" s="31" t="s">
        <v>240</v>
      </c>
      <c r="B941" s="40">
        <v>32.725999999999999</v>
      </c>
      <c r="C941" s="40">
        <v>146.797</v>
      </c>
      <c r="D941" s="40">
        <v>146.797</v>
      </c>
      <c r="E941" s="40">
        <v>251.81</v>
      </c>
      <c r="F941" s="40">
        <v>0.63200000000000001</v>
      </c>
      <c r="G941" s="40">
        <v>2.7879999999999998</v>
      </c>
      <c r="H941" s="40">
        <v>55.774999999999999</v>
      </c>
      <c r="I941" s="40">
        <v>63.906999999999996</v>
      </c>
      <c r="J941" s="40">
        <v>7.7279999999999998</v>
      </c>
      <c r="K941" s="40">
        <v>18.771999999999998</v>
      </c>
      <c r="L941" s="40">
        <v>701.23199999999997</v>
      </c>
    </row>
    <row r="942" spans="1:12" x14ac:dyDescent="0.25">
      <c r="A942" s="31" t="s">
        <v>241</v>
      </c>
      <c r="B942" s="40">
        <v>35.701000000000001</v>
      </c>
      <c r="C942" s="40">
        <v>160.142</v>
      </c>
      <c r="D942" s="40">
        <v>160.142</v>
      </c>
      <c r="E942" s="40">
        <v>230.82599999999999</v>
      </c>
      <c r="F942" s="40">
        <v>0.57899999999999996</v>
      </c>
      <c r="G942" s="40">
        <v>2.556</v>
      </c>
      <c r="H942" s="40">
        <v>51.127000000000002</v>
      </c>
      <c r="I942" s="40">
        <v>58.581000000000003</v>
      </c>
      <c r="J942" s="40">
        <v>7.0839999999999996</v>
      </c>
      <c r="K942" s="40">
        <v>17.207999999999998</v>
      </c>
      <c r="L942" s="40">
        <v>699.654</v>
      </c>
    </row>
    <row r="943" spans="1:12" x14ac:dyDescent="0.25">
      <c r="A943" s="31" t="s">
        <v>242</v>
      </c>
      <c r="B943" s="40">
        <v>38.676000000000002</v>
      </c>
      <c r="C943" s="40">
        <v>173.488</v>
      </c>
      <c r="D943" s="40">
        <v>173.488</v>
      </c>
      <c r="E943" s="40">
        <v>213.07</v>
      </c>
      <c r="F943" s="40">
        <v>0.53500000000000003</v>
      </c>
      <c r="G943" s="40">
        <v>2.359</v>
      </c>
      <c r="H943" s="40">
        <v>47.194000000000003</v>
      </c>
      <c r="I943" s="40">
        <v>54.075000000000003</v>
      </c>
      <c r="J943" s="40">
        <v>6.5389999999999997</v>
      </c>
      <c r="K943" s="40">
        <v>15.884</v>
      </c>
      <c r="L943" s="40">
        <v>702.88499999999999</v>
      </c>
    </row>
    <row r="944" spans="1:12" x14ac:dyDescent="0.25">
      <c r="A944" s="31" t="s">
        <v>243</v>
      </c>
      <c r="B944" s="40">
        <v>41.651000000000003</v>
      </c>
      <c r="C944" s="40">
        <v>186.833</v>
      </c>
      <c r="D944" s="40">
        <v>186.833</v>
      </c>
      <c r="E944" s="40">
        <v>197.851</v>
      </c>
      <c r="F944" s="40">
        <v>0.496</v>
      </c>
      <c r="G944" s="40">
        <v>2.1909999999999998</v>
      </c>
      <c r="H944" s="40">
        <v>43.823</v>
      </c>
      <c r="I944" s="40">
        <v>50.212000000000003</v>
      </c>
      <c r="J944" s="40">
        <v>6.0720000000000001</v>
      </c>
      <c r="K944" s="40">
        <v>14.749000000000001</v>
      </c>
      <c r="L944" s="40">
        <v>709.89</v>
      </c>
    </row>
    <row r="945" spans="1:12" x14ac:dyDescent="0.25">
      <c r="A945" s="31" t="s">
        <v>244</v>
      </c>
      <c r="B945" s="40">
        <v>44.625999999999998</v>
      </c>
      <c r="C945" s="40">
        <v>200.178</v>
      </c>
      <c r="D945" s="40">
        <v>200.178</v>
      </c>
      <c r="E945" s="40">
        <v>184.661</v>
      </c>
      <c r="F945" s="40">
        <v>0.46300000000000002</v>
      </c>
      <c r="G945" s="40">
        <v>2.0449999999999999</v>
      </c>
      <c r="H945" s="40">
        <v>40.902000000000001</v>
      </c>
      <c r="I945" s="40">
        <v>46.865000000000002</v>
      </c>
      <c r="J945" s="40">
        <v>5.6669999999999998</v>
      </c>
      <c r="K945" s="40">
        <v>13.766</v>
      </c>
      <c r="L945" s="40">
        <v>719.91800000000001</v>
      </c>
    </row>
    <row r="946" spans="1:12" x14ac:dyDescent="0.25">
      <c r="A946" s="31" t="s">
        <v>245</v>
      </c>
      <c r="B946" s="40">
        <v>47.600999999999999</v>
      </c>
      <c r="C946" s="40">
        <v>213.523</v>
      </c>
      <c r="D946" s="40">
        <v>213.523</v>
      </c>
      <c r="E946" s="40">
        <v>173.119</v>
      </c>
      <c r="F946" s="40">
        <v>0.434</v>
      </c>
      <c r="G946" s="40">
        <v>1.917</v>
      </c>
      <c r="H946" s="40">
        <v>38.344999999999999</v>
      </c>
      <c r="I946" s="40">
        <v>43.936</v>
      </c>
      <c r="J946" s="40">
        <v>5.3129999999999997</v>
      </c>
      <c r="K946" s="40">
        <v>12.906000000000001</v>
      </c>
      <c r="L946" s="40">
        <v>732.39800000000002</v>
      </c>
    </row>
    <row r="947" spans="1:12" x14ac:dyDescent="0.25">
      <c r="A947" s="31" t="s">
        <v>246</v>
      </c>
      <c r="B947" s="40">
        <v>50.576999999999998</v>
      </c>
      <c r="C947" s="40">
        <v>226.86799999999999</v>
      </c>
      <c r="D947" s="40">
        <v>226.86799999999999</v>
      </c>
      <c r="E947" s="40">
        <v>162.93600000000001</v>
      </c>
      <c r="F947" s="40">
        <v>0.40899999999999997</v>
      </c>
      <c r="G947" s="40">
        <v>1.804</v>
      </c>
      <c r="H947" s="40">
        <v>36.090000000000003</v>
      </c>
      <c r="I947" s="40">
        <v>41.350999999999999</v>
      </c>
      <c r="J947" s="40">
        <v>5.0010000000000003</v>
      </c>
      <c r="K947" s="40">
        <v>12.147</v>
      </c>
      <c r="L947" s="40">
        <v>746.90300000000002</v>
      </c>
    </row>
    <row r="948" spans="1:12" x14ac:dyDescent="0.25">
      <c r="A948" s="31" t="s">
        <v>247</v>
      </c>
      <c r="B948" s="40">
        <v>53.552</v>
      </c>
      <c r="C948" s="40">
        <v>240.214</v>
      </c>
      <c r="D948" s="40">
        <v>240.214</v>
      </c>
      <c r="E948" s="40">
        <v>153.88399999999999</v>
      </c>
      <c r="F948" s="40">
        <v>0.38600000000000001</v>
      </c>
      <c r="G948" s="40">
        <v>1.704</v>
      </c>
      <c r="H948" s="40">
        <v>34.085000000000001</v>
      </c>
      <c r="I948" s="40">
        <v>39.054000000000002</v>
      </c>
      <c r="J948" s="40">
        <v>4.7229999999999999</v>
      </c>
      <c r="K948" s="40">
        <v>11.472</v>
      </c>
      <c r="L948" s="40">
        <v>763.09299999999996</v>
      </c>
    </row>
    <row r="949" spans="1:12" x14ac:dyDescent="0.25">
      <c r="A949" s="31" t="s">
        <v>248</v>
      </c>
      <c r="B949" s="40">
        <v>56.527000000000001</v>
      </c>
      <c r="C949" s="40">
        <v>253.559</v>
      </c>
      <c r="D949" s="40">
        <v>253.559</v>
      </c>
      <c r="E949" s="40">
        <v>145.785</v>
      </c>
      <c r="F949" s="40">
        <v>0.36599999999999999</v>
      </c>
      <c r="G949" s="40">
        <v>1.6140000000000001</v>
      </c>
      <c r="H949" s="40">
        <v>32.290999999999997</v>
      </c>
      <c r="I949" s="40">
        <v>36.999000000000002</v>
      </c>
      <c r="J949" s="40">
        <v>4.4740000000000002</v>
      </c>
      <c r="K949" s="40">
        <v>10.868</v>
      </c>
      <c r="L949" s="40">
        <v>780.7</v>
      </c>
    </row>
    <row r="950" spans="1:12" x14ac:dyDescent="0.25">
      <c r="A950" s="31" t="s">
        <v>372</v>
      </c>
      <c r="B950" s="40">
        <v>59.502000000000002</v>
      </c>
      <c r="C950" s="40">
        <v>266.904</v>
      </c>
      <c r="D950" s="40">
        <v>266.904</v>
      </c>
      <c r="E950" s="40">
        <v>138.49600000000001</v>
      </c>
      <c r="F950" s="40">
        <v>0.34799999999999998</v>
      </c>
      <c r="G950" s="40">
        <v>1.5329999999999999</v>
      </c>
      <c r="H950" s="40">
        <v>30.675999999999998</v>
      </c>
      <c r="I950" s="40">
        <v>35.149000000000001</v>
      </c>
      <c r="J950" s="40">
        <v>4.2510000000000003</v>
      </c>
      <c r="K950" s="40">
        <v>10.324999999999999</v>
      </c>
      <c r="L950" s="40">
        <v>799.51199999999994</v>
      </c>
    </row>
    <row r="951" spans="1:12" x14ac:dyDescent="0.25">
      <c r="A951" s="31" t="s">
        <v>373</v>
      </c>
      <c r="B951" s="40">
        <v>62.476999999999997</v>
      </c>
      <c r="C951" s="40">
        <v>280.24900000000002</v>
      </c>
      <c r="D951" s="40">
        <v>280.24900000000002</v>
      </c>
      <c r="E951" s="40">
        <v>131.90100000000001</v>
      </c>
      <c r="F951" s="40">
        <v>0.33100000000000002</v>
      </c>
      <c r="G951" s="40">
        <v>1.46</v>
      </c>
      <c r="H951" s="40">
        <v>29.215</v>
      </c>
      <c r="I951" s="40">
        <v>33.475000000000001</v>
      </c>
      <c r="J951" s="40">
        <v>4.048</v>
      </c>
      <c r="K951" s="40">
        <v>9.8330000000000002</v>
      </c>
      <c r="L951" s="40">
        <v>819.35699999999997</v>
      </c>
    </row>
    <row r="952" spans="1:12" x14ac:dyDescent="0.25">
      <c r="A952" s="31" t="s">
        <v>374</v>
      </c>
      <c r="B952" s="40">
        <v>65.451999999999998</v>
      </c>
      <c r="C952" s="40">
        <v>293.59399999999999</v>
      </c>
      <c r="D952" s="40">
        <v>293.59399999999999</v>
      </c>
      <c r="E952" s="40">
        <v>125.905</v>
      </c>
      <c r="F952" s="40">
        <v>0.316</v>
      </c>
      <c r="G952" s="40">
        <v>1.3939999999999999</v>
      </c>
      <c r="H952" s="40">
        <v>27.888000000000002</v>
      </c>
      <c r="I952" s="40">
        <v>31.952999999999999</v>
      </c>
      <c r="J952" s="40">
        <v>3.8639999999999999</v>
      </c>
      <c r="K952" s="40">
        <v>9.3859999999999992</v>
      </c>
      <c r="L952" s="40">
        <v>840.096</v>
      </c>
    </row>
    <row r="953" spans="1:12" x14ac:dyDescent="0.25">
      <c r="A953" s="31" t="s">
        <v>375</v>
      </c>
      <c r="B953" s="40">
        <v>68.427000000000007</v>
      </c>
      <c r="C953" s="40">
        <v>306.94</v>
      </c>
      <c r="D953" s="40">
        <v>306.94</v>
      </c>
      <c r="E953" s="40">
        <v>120.431</v>
      </c>
      <c r="F953" s="40">
        <v>0.30199999999999999</v>
      </c>
      <c r="G953" s="40">
        <v>1.333</v>
      </c>
      <c r="H953" s="40">
        <v>26.675000000000001</v>
      </c>
      <c r="I953" s="40">
        <v>30.564</v>
      </c>
      <c r="J953" s="40">
        <v>3.6960000000000002</v>
      </c>
      <c r="K953" s="40">
        <v>8.9779999999999998</v>
      </c>
      <c r="L953" s="40">
        <v>861.61199999999997</v>
      </c>
    </row>
    <row r="954" spans="1:12" x14ac:dyDescent="0.25">
      <c r="A954" s="31" t="s">
        <v>376</v>
      </c>
      <c r="B954" s="40">
        <v>71.402000000000001</v>
      </c>
      <c r="C954" s="40">
        <v>320.28500000000003</v>
      </c>
      <c r="D954" s="40">
        <v>320.28500000000003</v>
      </c>
      <c r="E954" s="40">
        <v>115.413</v>
      </c>
      <c r="F954" s="40">
        <v>0.28999999999999998</v>
      </c>
      <c r="G954" s="40">
        <v>1.278</v>
      </c>
      <c r="H954" s="40">
        <v>25.564</v>
      </c>
      <c r="I954" s="40">
        <v>29.291</v>
      </c>
      <c r="J954" s="40">
        <v>3.5419999999999998</v>
      </c>
      <c r="K954" s="40">
        <v>8.6039999999999992</v>
      </c>
      <c r="L954" s="40">
        <v>883.80799999999999</v>
      </c>
    </row>
    <row r="955" spans="1:12" x14ac:dyDescent="0.25">
      <c r="A955" s="31" t="s">
        <v>377</v>
      </c>
      <c r="B955" s="40">
        <v>74.376999999999995</v>
      </c>
      <c r="C955" s="40">
        <v>333.63</v>
      </c>
      <c r="D955" s="40">
        <v>333.63</v>
      </c>
      <c r="E955" s="40">
        <v>110.79600000000001</v>
      </c>
      <c r="F955" s="40">
        <v>0.27800000000000002</v>
      </c>
      <c r="G955" s="40">
        <v>1.2270000000000001</v>
      </c>
      <c r="H955" s="40">
        <v>24.541</v>
      </c>
      <c r="I955" s="40">
        <v>28.119</v>
      </c>
      <c r="J955" s="40">
        <v>3.4</v>
      </c>
      <c r="K955" s="40">
        <v>8.26</v>
      </c>
      <c r="L955" s="40">
        <v>906.59799999999996</v>
      </c>
    </row>
    <row r="956" spans="1:12" x14ac:dyDescent="0.25">
      <c r="A956" s="31" t="s">
        <v>401</v>
      </c>
      <c r="B956" s="40">
        <v>77.352000000000004</v>
      </c>
      <c r="C956" s="40">
        <v>346.97500000000002</v>
      </c>
      <c r="D956" s="40">
        <v>346.97500000000002</v>
      </c>
      <c r="E956" s="40">
        <v>106.535</v>
      </c>
      <c r="F956" s="40">
        <v>0.26700000000000002</v>
      </c>
      <c r="G956" s="40">
        <v>1.18</v>
      </c>
      <c r="H956" s="40">
        <v>23.597000000000001</v>
      </c>
      <c r="I956" s="40">
        <v>27.036999999999999</v>
      </c>
      <c r="J956" s="40">
        <v>3.27</v>
      </c>
      <c r="K956" s="40">
        <v>7.9420000000000002</v>
      </c>
      <c r="L956" s="40">
        <v>929.91800000000001</v>
      </c>
    </row>
    <row r="957" spans="1:12" x14ac:dyDescent="0.25">
      <c r="A957" s="31" t="s">
        <v>402</v>
      </c>
      <c r="B957" s="40">
        <v>80.326999999999998</v>
      </c>
      <c r="C957" s="40">
        <v>360.32</v>
      </c>
      <c r="D957" s="40">
        <v>360.32</v>
      </c>
      <c r="E957" s="40">
        <v>102.589</v>
      </c>
      <c r="F957" s="40">
        <v>0.25700000000000001</v>
      </c>
      <c r="G957" s="40">
        <v>1.1359999999999999</v>
      </c>
      <c r="H957" s="40">
        <v>22.722999999999999</v>
      </c>
      <c r="I957" s="40">
        <v>26.036000000000001</v>
      </c>
      <c r="J957" s="40">
        <v>3.149</v>
      </c>
      <c r="K957" s="40">
        <v>7.6479999999999997</v>
      </c>
      <c r="L957" s="40">
        <v>953.70799999999997</v>
      </c>
    </row>
    <row r="958" spans="1:12" x14ac:dyDescent="0.25">
      <c r="A958" s="31" t="s">
        <v>427</v>
      </c>
      <c r="B958" s="40">
        <v>83.302999999999997</v>
      </c>
      <c r="C958" s="40">
        <v>373.666</v>
      </c>
      <c r="D958" s="40">
        <v>373.666</v>
      </c>
      <c r="E958" s="40">
        <v>98.924999999999997</v>
      </c>
      <c r="F958" s="40">
        <v>0.248</v>
      </c>
      <c r="G958" s="40">
        <v>1.095</v>
      </c>
      <c r="H958" s="40">
        <v>21.911999999999999</v>
      </c>
      <c r="I958" s="40">
        <v>25.106000000000002</v>
      </c>
      <c r="J958" s="40">
        <v>3.036</v>
      </c>
      <c r="K958" s="40">
        <v>7.375</v>
      </c>
      <c r="L958" s="40">
        <v>977.92100000000005</v>
      </c>
    </row>
    <row r="959" spans="1:12" x14ac:dyDescent="0.25">
      <c r="A959" s="31" t="s">
        <v>428</v>
      </c>
      <c r="B959" s="40">
        <v>86.278000000000006</v>
      </c>
      <c r="C959" s="40">
        <v>387.01100000000002</v>
      </c>
      <c r="D959" s="40">
        <v>387.01100000000002</v>
      </c>
      <c r="E959" s="40">
        <v>95.513999999999996</v>
      </c>
      <c r="F959" s="40">
        <v>0.24</v>
      </c>
      <c r="G959" s="40">
        <v>1.0580000000000001</v>
      </c>
      <c r="H959" s="40">
        <v>21.155999999999999</v>
      </c>
      <c r="I959" s="40">
        <v>24.24</v>
      </c>
      <c r="J959" s="40">
        <v>2.931</v>
      </c>
      <c r="K959" s="40">
        <v>7.12</v>
      </c>
      <c r="L959" s="40">
        <v>1002.508</v>
      </c>
    </row>
    <row r="960" spans="1:12" x14ac:dyDescent="0.25">
      <c r="A960" s="31" t="s">
        <v>429</v>
      </c>
      <c r="B960" s="40">
        <v>89.253</v>
      </c>
      <c r="C960" s="40">
        <v>400.35599999999999</v>
      </c>
      <c r="D960" s="40">
        <v>400.35599999999999</v>
      </c>
      <c r="E960" s="40">
        <v>92.33</v>
      </c>
      <c r="F960" s="40">
        <v>0.23200000000000001</v>
      </c>
      <c r="G960" s="40">
        <v>1.022</v>
      </c>
      <c r="H960" s="40">
        <v>20.451000000000001</v>
      </c>
      <c r="I960" s="40">
        <v>23.431999999999999</v>
      </c>
      <c r="J960" s="40">
        <v>2.8340000000000001</v>
      </c>
      <c r="K960" s="40">
        <v>6.883</v>
      </c>
      <c r="L960" s="40">
        <v>1027.432</v>
      </c>
    </row>
    <row r="961" spans="1:12" x14ac:dyDescent="0.25">
      <c r="A961" s="31" t="s">
        <v>430</v>
      </c>
      <c r="B961" s="40">
        <v>95.203000000000003</v>
      </c>
      <c r="C961" s="40">
        <v>427.04599999999999</v>
      </c>
      <c r="D961" s="40">
        <v>427.04599999999999</v>
      </c>
      <c r="E961" s="40">
        <v>86.56</v>
      </c>
      <c r="F961" s="40">
        <v>0.217</v>
      </c>
      <c r="G961" s="40">
        <v>0.95799999999999996</v>
      </c>
      <c r="H961" s="40">
        <v>19.172999999999998</v>
      </c>
      <c r="I961" s="40">
        <v>21.968</v>
      </c>
      <c r="J961" s="40">
        <v>2.657</v>
      </c>
      <c r="K961" s="40">
        <v>6.4530000000000003</v>
      </c>
      <c r="L961" s="40">
        <v>1078.171</v>
      </c>
    </row>
    <row r="962" spans="1:12" x14ac:dyDescent="0.25">
      <c r="B962" s="44" t="s">
        <v>312</v>
      </c>
      <c r="C962" s="45"/>
      <c r="D962" s="45"/>
      <c r="E962" s="45"/>
      <c r="F962" s="45"/>
      <c r="G962" s="45"/>
      <c r="H962" s="45"/>
      <c r="I962" s="45"/>
      <c r="J962" s="45"/>
      <c r="K962" s="45"/>
      <c r="L962" s="45"/>
    </row>
    <row r="963" spans="1:12" x14ac:dyDescent="0.25">
      <c r="A963" s="31" t="s">
        <v>268</v>
      </c>
      <c r="B963" s="40">
        <v>2.9750000000000001</v>
      </c>
      <c r="C963" s="40">
        <v>14.234999999999999</v>
      </c>
      <c r="D963" s="40">
        <v>14.234999999999999</v>
      </c>
      <c r="E963" s="40">
        <v>2954.5720000000001</v>
      </c>
      <c r="F963" s="40">
        <v>6.95</v>
      </c>
      <c r="G963" s="40">
        <v>30.67</v>
      </c>
      <c r="H963" s="40">
        <v>613.52499999999998</v>
      </c>
      <c r="I963" s="40">
        <v>702.97400000000005</v>
      </c>
      <c r="J963" s="40">
        <v>85.01</v>
      </c>
      <c r="K963" s="40">
        <v>206.49100000000001</v>
      </c>
      <c r="L963" s="40">
        <v>4340.1360000000004</v>
      </c>
    </row>
    <row r="964" spans="1:12" x14ac:dyDescent="0.25">
      <c r="A964" s="31" t="s">
        <v>269</v>
      </c>
      <c r="B964" s="40">
        <v>5.95</v>
      </c>
      <c r="C964" s="40">
        <v>28.47</v>
      </c>
      <c r="D964" s="40">
        <v>28.47</v>
      </c>
      <c r="E964" s="40">
        <v>1477.2860000000001</v>
      </c>
      <c r="F964" s="40">
        <v>3.4750000000000001</v>
      </c>
      <c r="G964" s="40">
        <v>15.335000000000001</v>
      </c>
      <c r="H964" s="40">
        <v>306.76299999999998</v>
      </c>
      <c r="I964" s="40">
        <v>351.48700000000002</v>
      </c>
      <c r="J964" s="40">
        <v>42.505000000000003</v>
      </c>
      <c r="K964" s="40">
        <v>103.245</v>
      </c>
      <c r="L964" s="40">
        <v>2217.2359999999999</v>
      </c>
    </row>
    <row r="965" spans="1:12" x14ac:dyDescent="0.25">
      <c r="A965" s="31" t="s">
        <v>270</v>
      </c>
      <c r="B965" s="40">
        <v>8.9250000000000007</v>
      </c>
      <c r="C965" s="40">
        <v>42.704999999999998</v>
      </c>
      <c r="D965" s="40">
        <v>42.704999999999998</v>
      </c>
      <c r="E965" s="40">
        <v>984.85699999999997</v>
      </c>
      <c r="F965" s="40">
        <v>2.3170000000000002</v>
      </c>
      <c r="G965" s="40">
        <v>10.223000000000001</v>
      </c>
      <c r="H965" s="40">
        <v>204.50800000000001</v>
      </c>
      <c r="I965" s="40">
        <v>234.32499999999999</v>
      </c>
      <c r="J965" s="40">
        <v>28.337</v>
      </c>
      <c r="K965" s="40">
        <v>68.83</v>
      </c>
      <c r="L965" s="40">
        <v>1530.5650000000001</v>
      </c>
    </row>
    <row r="966" spans="1:12" x14ac:dyDescent="0.25">
      <c r="A966" s="31" t="s">
        <v>271</v>
      </c>
      <c r="B966" s="40">
        <v>11.9</v>
      </c>
      <c r="C966" s="40">
        <v>56.94</v>
      </c>
      <c r="D966" s="40">
        <v>56.94</v>
      </c>
      <c r="E966" s="40">
        <v>738.64300000000003</v>
      </c>
      <c r="F966" s="40">
        <v>1.738</v>
      </c>
      <c r="G966" s="40">
        <v>7.6669999999999998</v>
      </c>
      <c r="H966" s="40">
        <v>153.381</v>
      </c>
      <c r="I966" s="40">
        <v>175.744</v>
      </c>
      <c r="J966" s="40">
        <v>21.253</v>
      </c>
      <c r="K966" s="40">
        <v>51.622999999999998</v>
      </c>
      <c r="L966" s="40">
        <v>1202.953</v>
      </c>
    </row>
    <row r="967" spans="1:12" x14ac:dyDescent="0.25">
      <c r="A967" s="31" t="s">
        <v>272</v>
      </c>
      <c r="B967" s="40">
        <v>14.875</v>
      </c>
      <c r="C967" s="40">
        <v>71.174000000000007</v>
      </c>
      <c r="D967" s="40">
        <v>71.174000000000007</v>
      </c>
      <c r="E967" s="40">
        <v>590.91399999999999</v>
      </c>
      <c r="F967" s="40">
        <v>1.39</v>
      </c>
      <c r="G967" s="40">
        <v>6.1340000000000003</v>
      </c>
      <c r="H967" s="40">
        <v>122.705</v>
      </c>
      <c r="I967" s="40">
        <v>140.595</v>
      </c>
      <c r="J967" s="40">
        <v>17.001999999999999</v>
      </c>
      <c r="K967" s="40">
        <v>41.298000000000002</v>
      </c>
      <c r="L967" s="40">
        <v>1018.961</v>
      </c>
    </row>
    <row r="968" spans="1:12" x14ac:dyDescent="0.25">
      <c r="A968" s="31" t="s">
        <v>273</v>
      </c>
      <c r="B968" s="40">
        <v>17.850999999999999</v>
      </c>
      <c r="C968" s="40">
        <v>85.409000000000006</v>
      </c>
      <c r="D968" s="40">
        <v>85.409000000000006</v>
      </c>
      <c r="E968" s="40">
        <v>492.42899999999997</v>
      </c>
      <c r="F968" s="40">
        <v>1.1579999999999999</v>
      </c>
      <c r="G968" s="40">
        <v>5.1120000000000001</v>
      </c>
      <c r="H968" s="40">
        <v>102.254</v>
      </c>
      <c r="I968" s="40">
        <v>117.16200000000001</v>
      </c>
      <c r="J968" s="40">
        <v>14.167999999999999</v>
      </c>
      <c r="K968" s="40">
        <v>34.414999999999999</v>
      </c>
      <c r="L968" s="40">
        <v>906.78399999999999</v>
      </c>
    </row>
    <row r="969" spans="1:12" x14ac:dyDescent="0.25">
      <c r="A969" s="31" t="s">
        <v>274</v>
      </c>
      <c r="B969" s="40">
        <v>20.826000000000001</v>
      </c>
      <c r="C969" s="40">
        <v>99.644000000000005</v>
      </c>
      <c r="D969" s="40">
        <v>99.644000000000005</v>
      </c>
      <c r="E969" s="40">
        <v>422.08199999999999</v>
      </c>
      <c r="F969" s="40">
        <v>0.99299999999999999</v>
      </c>
      <c r="G969" s="40">
        <v>4.3810000000000002</v>
      </c>
      <c r="H969" s="40">
        <v>87.646000000000001</v>
      </c>
      <c r="I969" s="40">
        <v>100.425</v>
      </c>
      <c r="J969" s="40">
        <v>12.144</v>
      </c>
      <c r="K969" s="40">
        <v>29.498999999999999</v>
      </c>
      <c r="L969" s="40">
        <v>835.64099999999996</v>
      </c>
    </row>
    <row r="970" spans="1:12" x14ac:dyDescent="0.25">
      <c r="A970" s="31" t="s">
        <v>275</v>
      </c>
      <c r="B970" s="40">
        <v>23.800999999999998</v>
      </c>
      <c r="C970" s="40">
        <v>113.879</v>
      </c>
      <c r="D970" s="40">
        <v>113.879</v>
      </c>
      <c r="E970" s="40">
        <v>369.322</v>
      </c>
      <c r="F970" s="40">
        <v>0.86899999999999999</v>
      </c>
      <c r="G970" s="40">
        <v>3.8340000000000001</v>
      </c>
      <c r="H970" s="40">
        <v>76.691000000000003</v>
      </c>
      <c r="I970" s="40">
        <v>87.872</v>
      </c>
      <c r="J970" s="40">
        <v>10.625999999999999</v>
      </c>
      <c r="K970" s="40">
        <v>25.811</v>
      </c>
      <c r="L970" s="40">
        <v>790.14700000000005</v>
      </c>
    </row>
    <row r="971" spans="1:12" x14ac:dyDescent="0.25">
      <c r="A971" s="31" t="s">
        <v>276</v>
      </c>
      <c r="B971" s="40">
        <v>26.776</v>
      </c>
      <c r="C971" s="40">
        <v>128.114</v>
      </c>
      <c r="D971" s="40">
        <v>128.114</v>
      </c>
      <c r="E971" s="40">
        <v>328.286</v>
      </c>
      <c r="F971" s="40">
        <v>0.77200000000000002</v>
      </c>
      <c r="G971" s="40">
        <v>3.4079999999999999</v>
      </c>
      <c r="H971" s="40">
        <v>68.168999999999997</v>
      </c>
      <c r="I971" s="40">
        <v>78.108000000000004</v>
      </c>
      <c r="J971" s="40">
        <v>9.4459999999999997</v>
      </c>
      <c r="K971" s="40">
        <v>22.943000000000001</v>
      </c>
      <c r="L971" s="40">
        <v>761.74699999999996</v>
      </c>
    </row>
    <row r="972" spans="1:12" x14ac:dyDescent="0.25">
      <c r="A972" s="31" t="s">
        <v>258</v>
      </c>
      <c r="B972" s="40">
        <v>29.751000000000001</v>
      </c>
      <c r="C972" s="40">
        <v>142.34899999999999</v>
      </c>
      <c r="D972" s="40">
        <v>142.34899999999999</v>
      </c>
      <c r="E972" s="40">
        <v>295.45699999999999</v>
      </c>
      <c r="F972" s="40">
        <v>0.69499999999999995</v>
      </c>
      <c r="G972" s="40">
        <v>3.0670000000000002</v>
      </c>
      <c r="H972" s="40">
        <v>61.353000000000002</v>
      </c>
      <c r="I972" s="40">
        <v>70.296999999999997</v>
      </c>
      <c r="J972" s="40">
        <v>8.5009999999999994</v>
      </c>
      <c r="K972" s="40">
        <v>20.649000000000001</v>
      </c>
      <c r="L972" s="40">
        <v>745.31799999999998</v>
      </c>
    </row>
    <row r="973" spans="1:12" x14ac:dyDescent="0.25">
      <c r="A973" s="31" t="s">
        <v>259</v>
      </c>
      <c r="B973" s="40">
        <v>32.725999999999999</v>
      </c>
      <c r="C973" s="40">
        <v>156.584</v>
      </c>
      <c r="D973" s="40">
        <v>156.584</v>
      </c>
      <c r="E973" s="40">
        <v>268.59699999999998</v>
      </c>
      <c r="F973" s="40">
        <v>0.63200000000000001</v>
      </c>
      <c r="G973" s="40">
        <v>2.7879999999999998</v>
      </c>
      <c r="H973" s="40">
        <v>55.774999999999999</v>
      </c>
      <c r="I973" s="40">
        <v>63.906999999999996</v>
      </c>
      <c r="J973" s="40">
        <v>7.7279999999999998</v>
      </c>
      <c r="K973" s="40">
        <v>18.771999999999998</v>
      </c>
      <c r="L973" s="40">
        <v>737.59299999999996</v>
      </c>
    </row>
    <row r="974" spans="1:12" x14ac:dyDescent="0.25">
      <c r="A974" s="31" t="s">
        <v>260</v>
      </c>
      <c r="B974" s="40">
        <v>35.701000000000001</v>
      </c>
      <c r="C974" s="40">
        <v>170.81899999999999</v>
      </c>
      <c r="D974" s="40">
        <v>170.81899999999999</v>
      </c>
      <c r="E974" s="40">
        <v>246.214</v>
      </c>
      <c r="F974" s="40">
        <v>0.57899999999999996</v>
      </c>
      <c r="G974" s="40">
        <v>2.556</v>
      </c>
      <c r="H974" s="40">
        <v>51.127000000000002</v>
      </c>
      <c r="I974" s="40">
        <v>58.581000000000003</v>
      </c>
      <c r="J974" s="40">
        <v>7.0839999999999996</v>
      </c>
      <c r="K974" s="40">
        <v>17.207999999999998</v>
      </c>
      <c r="L974" s="40">
        <v>736.39599999999996</v>
      </c>
    </row>
    <row r="975" spans="1:12" x14ac:dyDescent="0.25">
      <c r="A975" s="31" t="s">
        <v>261</v>
      </c>
      <c r="B975" s="40">
        <v>38.676000000000002</v>
      </c>
      <c r="C975" s="40">
        <v>185.053</v>
      </c>
      <c r="D975" s="40">
        <v>185.053</v>
      </c>
      <c r="E975" s="40">
        <v>227.27500000000001</v>
      </c>
      <c r="F975" s="40">
        <v>0.53500000000000003</v>
      </c>
      <c r="G975" s="40">
        <v>2.359</v>
      </c>
      <c r="H975" s="40">
        <v>47.194000000000003</v>
      </c>
      <c r="I975" s="40">
        <v>54.075000000000003</v>
      </c>
      <c r="J975" s="40">
        <v>6.5389999999999997</v>
      </c>
      <c r="K975" s="40">
        <v>15.884</v>
      </c>
      <c r="L975" s="40">
        <v>740.22</v>
      </c>
    </row>
    <row r="976" spans="1:12" x14ac:dyDescent="0.25">
      <c r="A976" s="31" t="s">
        <v>262</v>
      </c>
      <c r="B976" s="40">
        <v>41.651000000000003</v>
      </c>
      <c r="C976" s="40">
        <v>199.28800000000001</v>
      </c>
      <c r="D976" s="40">
        <v>199.28800000000001</v>
      </c>
      <c r="E976" s="40">
        <v>211.041</v>
      </c>
      <c r="F976" s="40">
        <v>0.496</v>
      </c>
      <c r="G976" s="40">
        <v>2.1909999999999998</v>
      </c>
      <c r="H976" s="40">
        <v>43.823</v>
      </c>
      <c r="I976" s="40">
        <v>50.212000000000003</v>
      </c>
      <c r="J976" s="40">
        <v>6.0720000000000001</v>
      </c>
      <c r="K976" s="40">
        <v>14.749000000000001</v>
      </c>
      <c r="L976" s="40">
        <v>747.99</v>
      </c>
    </row>
    <row r="977" spans="1:12" x14ac:dyDescent="0.25">
      <c r="A977" s="31" t="s">
        <v>263</v>
      </c>
      <c r="B977" s="40">
        <v>44.625999999999998</v>
      </c>
      <c r="C977" s="40">
        <v>213.523</v>
      </c>
      <c r="D977" s="40">
        <v>213.523</v>
      </c>
      <c r="E977" s="40">
        <v>196.971</v>
      </c>
      <c r="F977" s="40">
        <v>0.46300000000000002</v>
      </c>
      <c r="G977" s="40">
        <v>2.0449999999999999</v>
      </c>
      <c r="H977" s="40">
        <v>40.902000000000001</v>
      </c>
      <c r="I977" s="40">
        <v>46.865000000000002</v>
      </c>
      <c r="J977" s="40">
        <v>5.6669999999999998</v>
      </c>
      <c r="K977" s="40">
        <v>13.766</v>
      </c>
      <c r="L977" s="40">
        <v>758.91800000000001</v>
      </c>
    </row>
    <row r="978" spans="1:12" x14ac:dyDescent="0.25">
      <c r="A978" s="31" t="s">
        <v>264</v>
      </c>
      <c r="B978" s="40">
        <v>47.600999999999999</v>
      </c>
      <c r="C978" s="40">
        <v>227.75800000000001</v>
      </c>
      <c r="D978" s="40">
        <v>227.75800000000001</v>
      </c>
      <c r="E978" s="40">
        <v>184.661</v>
      </c>
      <c r="F978" s="40">
        <v>0.434</v>
      </c>
      <c r="G978" s="40">
        <v>1.917</v>
      </c>
      <c r="H978" s="40">
        <v>38.344999999999999</v>
      </c>
      <c r="I978" s="40">
        <v>43.936</v>
      </c>
      <c r="J978" s="40">
        <v>5.3129999999999997</v>
      </c>
      <c r="K978" s="40">
        <v>12.906000000000001</v>
      </c>
      <c r="L978" s="40">
        <v>772.41</v>
      </c>
    </row>
    <row r="979" spans="1:12" x14ac:dyDescent="0.25">
      <c r="A979" s="31" t="s">
        <v>265</v>
      </c>
      <c r="B979" s="40">
        <v>50.576999999999998</v>
      </c>
      <c r="C979" s="40">
        <v>241.99299999999999</v>
      </c>
      <c r="D979" s="40">
        <v>241.99299999999999</v>
      </c>
      <c r="E979" s="40">
        <v>173.798</v>
      </c>
      <c r="F979" s="40">
        <v>0.40899999999999997</v>
      </c>
      <c r="G979" s="40">
        <v>1.804</v>
      </c>
      <c r="H979" s="40">
        <v>36.090000000000003</v>
      </c>
      <c r="I979" s="40">
        <v>41.350999999999999</v>
      </c>
      <c r="J979" s="40">
        <v>5.0010000000000003</v>
      </c>
      <c r="K979" s="40">
        <v>12.147</v>
      </c>
      <c r="L979" s="40">
        <v>788.01499999999999</v>
      </c>
    </row>
    <row r="980" spans="1:12" x14ac:dyDescent="0.25">
      <c r="A980" s="31" t="s">
        <v>266</v>
      </c>
      <c r="B980" s="40">
        <v>53.552</v>
      </c>
      <c r="C980" s="40">
        <v>256.22800000000001</v>
      </c>
      <c r="D980" s="40">
        <v>256.22800000000001</v>
      </c>
      <c r="E980" s="40">
        <v>164.143</v>
      </c>
      <c r="F980" s="40">
        <v>0.38600000000000001</v>
      </c>
      <c r="G980" s="40">
        <v>1.704</v>
      </c>
      <c r="H980" s="40">
        <v>34.085000000000001</v>
      </c>
      <c r="I980" s="40">
        <v>39.054000000000002</v>
      </c>
      <c r="J980" s="40">
        <v>4.7229999999999999</v>
      </c>
      <c r="K980" s="40">
        <v>11.472</v>
      </c>
      <c r="L980" s="40">
        <v>805.38</v>
      </c>
    </row>
    <row r="981" spans="1:12" x14ac:dyDescent="0.25">
      <c r="A981" s="31" t="s">
        <v>267</v>
      </c>
      <c r="B981" s="40">
        <v>56.527000000000001</v>
      </c>
      <c r="C981" s="40">
        <v>270.46300000000002</v>
      </c>
      <c r="D981" s="40">
        <v>270.46300000000002</v>
      </c>
      <c r="E981" s="40">
        <v>155.50399999999999</v>
      </c>
      <c r="F981" s="40">
        <v>0.36599999999999999</v>
      </c>
      <c r="G981" s="40">
        <v>1.6140000000000001</v>
      </c>
      <c r="H981" s="40">
        <v>32.290999999999997</v>
      </c>
      <c r="I981" s="40">
        <v>36.999000000000002</v>
      </c>
      <c r="J981" s="40">
        <v>4.4740000000000002</v>
      </c>
      <c r="K981" s="40">
        <v>10.868</v>
      </c>
      <c r="L981" s="40">
        <v>824.22699999999998</v>
      </c>
    </row>
    <row r="982" spans="1:12" x14ac:dyDescent="0.25">
      <c r="A982" s="31" t="s">
        <v>378</v>
      </c>
      <c r="B982" s="40">
        <v>59.502000000000002</v>
      </c>
      <c r="C982" s="40">
        <v>284.69799999999998</v>
      </c>
      <c r="D982" s="40">
        <v>284.69799999999998</v>
      </c>
      <c r="E982" s="40">
        <v>147.72900000000001</v>
      </c>
      <c r="F982" s="40">
        <v>0.34799999999999998</v>
      </c>
      <c r="G982" s="40">
        <v>1.5329999999999999</v>
      </c>
      <c r="H982" s="40">
        <v>30.675999999999998</v>
      </c>
      <c r="I982" s="40">
        <v>35.149000000000001</v>
      </c>
      <c r="J982" s="40">
        <v>4.2510000000000003</v>
      </c>
      <c r="K982" s="40">
        <v>10.324999999999999</v>
      </c>
      <c r="L982" s="40">
        <v>844.33299999999997</v>
      </c>
    </row>
    <row r="983" spans="1:12" x14ac:dyDescent="0.25">
      <c r="A983" s="31" t="s">
        <v>379</v>
      </c>
      <c r="B983" s="40">
        <v>62.476999999999997</v>
      </c>
      <c r="C983" s="40">
        <v>298.93200000000002</v>
      </c>
      <c r="D983" s="40">
        <v>298.93200000000002</v>
      </c>
      <c r="E983" s="40">
        <v>140.69399999999999</v>
      </c>
      <c r="F983" s="40">
        <v>0.33100000000000002</v>
      </c>
      <c r="G983" s="40">
        <v>1.46</v>
      </c>
      <c r="H983" s="40">
        <v>29.215</v>
      </c>
      <c r="I983" s="40">
        <v>33.475000000000001</v>
      </c>
      <c r="J983" s="40">
        <v>4.048</v>
      </c>
      <c r="K983" s="40">
        <v>9.8330000000000002</v>
      </c>
      <c r="L983" s="40">
        <v>865.51599999999996</v>
      </c>
    </row>
    <row r="984" spans="1:12" x14ac:dyDescent="0.25">
      <c r="A984" s="31" t="s">
        <v>380</v>
      </c>
      <c r="B984" s="40">
        <v>65.451999999999998</v>
      </c>
      <c r="C984" s="40">
        <v>313.16699999999997</v>
      </c>
      <c r="D984" s="40">
        <v>313.16699999999997</v>
      </c>
      <c r="E984" s="40">
        <v>134.29900000000001</v>
      </c>
      <c r="F984" s="40">
        <v>0.316</v>
      </c>
      <c r="G984" s="40">
        <v>1.3939999999999999</v>
      </c>
      <c r="H984" s="40">
        <v>27.888000000000002</v>
      </c>
      <c r="I984" s="40">
        <v>31.952999999999999</v>
      </c>
      <c r="J984" s="40">
        <v>3.8639999999999999</v>
      </c>
      <c r="K984" s="40">
        <v>9.3859999999999992</v>
      </c>
      <c r="L984" s="40">
        <v>887.63599999999997</v>
      </c>
    </row>
    <row r="985" spans="1:12" x14ac:dyDescent="0.25">
      <c r="A985" s="31" t="s">
        <v>381</v>
      </c>
      <c r="B985" s="40">
        <v>68.427000000000007</v>
      </c>
      <c r="C985" s="40">
        <v>327.40199999999999</v>
      </c>
      <c r="D985" s="40">
        <v>327.40199999999999</v>
      </c>
      <c r="E985" s="40">
        <v>128.46</v>
      </c>
      <c r="F985" s="40">
        <v>0.30199999999999999</v>
      </c>
      <c r="G985" s="40">
        <v>1.333</v>
      </c>
      <c r="H985" s="40">
        <v>26.675000000000001</v>
      </c>
      <c r="I985" s="40">
        <v>30.564</v>
      </c>
      <c r="J985" s="40">
        <v>3.6960000000000002</v>
      </c>
      <c r="K985" s="40">
        <v>8.9779999999999998</v>
      </c>
      <c r="L985" s="40">
        <v>910.56500000000005</v>
      </c>
    </row>
    <row r="986" spans="1:12" x14ac:dyDescent="0.25">
      <c r="A986" s="31" t="s">
        <v>382</v>
      </c>
      <c r="B986" s="40">
        <v>71.402000000000001</v>
      </c>
      <c r="C986" s="40">
        <v>341.637</v>
      </c>
      <c r="D986" s="40">
        <v>341.637</v>
      </c>
      <c r="E986" s="40">
        <v>123.107</v>
      </c>
      <c r="F986" s="40">
        <v>0.28999999999999998</v>
      </c>
      <c r="G986" s="40">
        <v>1.278</v>
      </c>
      <c r="H986" s="40">
        <v>25.564</v>
      </c>
      <c r="I986" s="40">
        <v>29.291</v>
      </c>
      <c r="J986" s="40">
        <v>3.5419999999999998</v>
      </c>
      <c r="K986" s="40">
        <v>8.6039999999999992</v>
      </c>
      <c r="L986" s="40">
        <v>934.20600000000002</v>
      </c>
    </row>
    <row r="987" spans="1:12" x14ac:dyDescent="0.25">
      <c r="A987" s="31" t="s">
        <v>383</v>
      </c>
      <c r="B987" s="40">
        <v>74.376999999999995</v>
      </c>
      <c r="C987" s="40">
        <v>355.87200000000001</v>
      </c>
      <c r="D987" s="40">
        <v>355.87200000000001</v>
      </c>
      <c r="E987" s="40">
        <v>118.18300000000001</v>
      </c>
      <c r="F987" s="40">
        <v>0.27800000000000002</v>
      </c>
      <c r="G987" s="40">
        <v>1.2270000000000001</v>
      </c>
      <c r="H987" s="40">
        <v>24.541</v>
      </c>
      <c r="I987" s="40">
        <v>28.119</v>
      </c>
      <c r="J987" s="40">
        <v>3.4</v>
      </c>
      <c r="K987" s="40">
        <v>8.26</v>
      </c>
      <c r="L987" s="40">
        <v>958.46900000000005</v>
      </c>
    </row>
    <row r="988" spans="1:12" x14ac:dyDescent="0.25">
      <c r="A988" s="31" t="s">
        <v>403</v>
      </c>
      <c r="B988" s="40">
        <v>77.352000000000004</v>
      </c>
      <c r="C988" s="40">
        <v>370.10700000000003</v>
      </c>
      <c r="D988" s="40">
        <v>370.10700000000003</v>
      </c>
      <c r="E988" s="40">
        <v>113.637</v>
      </c>
      <c r="F988" s="40">
        <v>0.26700000000000002</v>
      </c>
      <c r="G988" s="40">
        <v>1.18</v>
      </c>
      <c r="H988" s="40">
        <v>23.597000000000001</v>
      </c>
      <c r="I988" s="40">
        <v>27.036999999999999</v>
      </c>
      <c r="J988" s="40">
        <v>3.27</v>
      </c>
      <c r="K988" s="40">
        <v>7.9420000000000002</v>
      </c>
      <c r="L988" s="40">
        <v>983.28399999999999</v>
      </c>
    </row>
    <row r="989" spans="1:12" x14ac:dyDescent="0.25">
      <c r="A989" s="31" t="s">
        <v>404</v>
      </c>
      <c r="B989" s="40">
        <v>80.326999999999998</v>
      </c>
      <c r="C989" s="40">
        <v>384.34199999999998</v>
      </c>
      <c r="D989" s="40">
        <v>384.34199999999998</v>
      </c>
      <c r="E989" s="40">
        <v>109.429</v>
      </c>
      <c r="F989" s="40">
        <v>0.25700000000000001</v>
      </c>
      <c r="G989" s="40">
        <v>1.1359999999999999</v>
      </c>
      <c r="H989" s="40">
        <v>22.722999999999999</v>
      </c>
      <c r="I989" s="40">
        <v>26.036000000000001</v>
      </c>
      <c r="J989" s="40">
        <v>3.149</v>
      </c>
      <c r="K989" s="40">
        <v>7.6479999999999997</v>
      </c>
      <c r="L989" s="40">
        <v>1008.592</v>
      </c>
    </row>
    <row r="990" spans="1:12" x14ac:dyDescent="0.25">
      <c r="A990" s="31" t="s">
        <v>431</v>
      </c>
      <c r="B990" s="40">
        <v>83.302999999999997</v>
      </c>
      <c r="C990" s="40">
        <v>398.577</v>
      </c>
      <c r="D990" s="40">
        <v>398.577</v>
      </c>
      <c r="E990" s="40">
        <v>105.52</v>
      </c>
      <c r="F990" s="40">
        <v>0.248</v>
      </c>
      <c r="G990" s="40">
        <v>1.095</v>
      </c>
      <c r="H990" s="40">
        <v>21.911999999999999</v>
      </c>
      <c r="I990" s="40">
        <v>25.106000000000002</v>
      </c>
      <c r="J990" s="40">
        <v>3.036</v>
      </c>
      <c r="K990" s="40">
        <v>7.375</v>
      </c>
      <c r="L990" s="40">
        <v>1034.338</v>
      </c>
    </row>
    <row r="991" spans="1:12" x14ac:dyDescent="0.25">
      <c r="A991" s="31" t="s">
        <v>432</v>
      </c>
      <c r="B991" s="40">
        <v>86.278000000000006</v>
      </c>
      <c r="C991" s="40">
        <v>412.81200000000001</v>
      </c>
      <c r="D991" s="40">
        <v>412.81200000000001</v>
      </c>
      <c r="E991" s="40">
        <v>101.88200000000001</v>
      </c>
      <c r="F991" s="40">
        <v>0.24</v>
      </c>
      <c r="G991" s="40">
        <v>1.0580000000000001</v>
      </c>
      <c r="H991" s="40">
        <v>21.155999999999999</v>
      </c>
      <c r="I991" s="40">
        <v>24.24</v>
      </c>
      <c r="J991" s="40">
        <v>2.931</v>
      </c>
      <c r="K991" s="40">
        <v>7.12</v>
      </c>
      <c r="L991" s="40">
        <v>1060.4780000000001</v>
      </c>
    </row>
    <row r="992" spans="1:12" x14ac:dyDescent="0.25">
      <c r="A992" s="31" t="s">
        <v>433</v>
      </c>
      <c r="B992" s="40">
        <v>89.253</v>
      </c>
      <c r="C992" s="40">
        <v>427.04599999999999</v>
      </c>
      <c r="D992" s="40">
        <v>427.04599999999999</v>
      </c>
      <c r="E992" s="40">
        <v>98.486000000000004</v>
      </c>
      <c r="F992" s="40">
        <v>0.23200000000000001</v>
      </c>
      <c r="G992" s="40">
        <v>1.022</v>
      </c>
      <c r="H992" s="40">
        <v>20.451000000000001</v>
      </c>
      <c r="I992" s="40">
        <v>23.431999999999999</v>
      </c>
      <c r="J992" s="40">
        <v>2.8340000000000001</v>
      </c>
      <c r="K992" s="40">
        <v>6.883</v>
      </c>
      <c r="L992" s="40">
        <v>1086.9680000000001</v>
      </c>
    </row>
    <row r="993" spans="1:12" x14ac:dyDescent="0.25">
      <c r="A993" s="31" t="s">
        <v>434</v>
      </c>
      <c r="B993" s="40">
        <v>95.203000000000003</v>
      </c>
      <c r="C993" s="40">
        <v>455.51600000000002</v>
      </c>
      <c r="D993" s="40">
        <v>455.51600000000002</v>
      </c>
      <c r="E993" s="40">
        <v>92.33</v>
      </c>
      <c r="F993" s="40">
        <v>0.217</v>
      </c>
      <c r="G993" s="40">
        <v>0.95799999999999996</v>
      </c>
      <c r="H993" s="40">
        <v>19.172999999999998</v>
      </c>
      <c r="I993" s="40">
        <v>21.968</v>
      </c>
      <c r="J993" s="40">
        <v>2.657</v>
      </c>
      <c r="K993" s="40">
        <v>6.4530000000000003</v>
      </c>
      <c r="L993" s="40">
        <v>1140.8810000000001</v>
      </c>
    </row>
    <row r="994" spans="1:12" x14ac:dyDescent="0.25">
      <c r="B994" s="44" t="s">
        <v>313</v>
      </c>
      <c r="C994" s="45"/>
      <c r="D994" s="45"/>
      <c r="E994" s="45"/>
      <c r="F994" s="45"/>
      <c r="G994" s="45"/>
      <c r="H994" s="45"/>
      <c r="I994" s="45"/>
      <c r="J994" s="45"/>
      <c r="K994" s="45"/>
      <c r="L994" s="45"/>
    </row>
    <row r="995" spans="1:12" x14ac:dyDescent="0.25">
      <c r="A995" s="31" t="s">
        <v>135</v>
      </c>
      <c r="B995" s="40">
        <v>2.9750000000000001</v>
      </c>
      <c r="C995" s="40">
        <v>7.117</v>
      </c>
      <c r="D995" s="40">
        <v>7.117</v>
      </c>
      <c r="E995" s="40">
        <v>1846.6079999999999</v>
      </c>
      <c r="F995" s="40">
        <v>6.95</v>
      </c>
      <c r="G995" s="40">
        <v>30.67</v>
      </c>
      <c r="H995" s="40">
        <v>613.52499999999998</v>
      </c>
      <c r="I995" s="40">
        <v>702.97400000000005</v>
      </c>
      <c r="J995" s="40">
        <v>85.01</v>
      </c>
      <c r="K995" s="40">
        <v>206.49100000000001</v>
      </c>
      <c r="L995" s="40">
        <v>3217.9360000000001</v>
      </c>
    </row>
    <row r="996" spans="1:12" x14ac:dyDescent="0.25">
      <c r="A996" s="31" t="s">
        <v>143</v>
      </c>
      <c r="B996" s="40">
        <v>5.95</v>
      </c>
      <c r="C996" s="40">
        <v>14.234999999999999</v>
      </c>
      <c r="D996" s="40">
        <v>14.234999999999999</v>
      </c>
      <c r="E996" s="40">
        <v>923.30399999999997</v>
      </c>
      <c r="F996" s="40">
        <v>3.4750000000000001</v>
      </c>
      <c r="G996" s="40">
        <v>15.335000000000001</v>
      </c>
      <c r="H996" s="40">
        <v>306.76299999999998</v>
      </c>
      <c r="I996" s="40">
        <v>351.48700000000002</v>
      </c>
      <c r="J996" s="40">
        <v>42.505000000000003</v>
      </c>
      <c r="K996" s="40">
        <v>103.245</v>
      </c>
      <c r="L996" s="40">
        <v>1634.7840000000001</v>
      </c>
    </row>
    <row r="997" spans="1:12" x14ac:dyDescent="0.25">
      <c r="A997" s="31" t="s">
        <v>136</v>
      </c>
      <c r="B997" s="40">
        <v>8.9250000000000007</v>
      </c>
      <c r="C997" s="40">
        <v>21.352</v>
      </c>
      <c r="D997" s="40">
        <v>21.352</v>
      </c>
      <c r="E997" s="40">
        <v>615.53599999999994</v>
      </c>
      <c r="F997" s="40">
        <v>2.3170000000000002</v>
      </c>
      <c r="G997" s="40">
        <v>10.223000000000001</v>
      </c>
      <c r="H997" s="40">
        <v>204.50800000000001</v>
      </c>
      <c r="I997" s="40">
        <v>234.32499999999999</v>
      </c>
      <c r="J997" s="40">
        <v>28.337</v>
      </c>
      <c r="K997" s="40">
        <v>68.83</v>
      </c>
      <c r="L997" s="40">
        <v>1118.538</v>
      </c>
    </row>
    <row r="998" spans="1:12" x14ac:dyDescent="0.25">
      <c r="A998" s="31" t="s">
        <v>137</v>
      </c>
      <c r="B998" s="40">
        <v>11.9</v>
      </c>
      <c r="C998" s="40">
        <v>28.47</v>
      </c>
      <c r="D998" s="40">
        <v>28.47</v>
      </c>
      <c r="E998" s="40">
        <v>461.65199999999999</v>
      </c>
      <c r="F998" s="40">
        <v>1.738</v>
      </c>
      <c r="G998" s="40">
        <v>7.6669999999999998</v>
      </c>
      <c r="H998" s="40">
        <v>153.381</v>
      </c>
      <c r="I998" s="40">
        <v>175.744</v>
      </c>
      <c r="J998" s="40">
        <v>21.253</v>
      </c>
      <c r="K998" s="40">
        <v>51.622999999999998</v>
      </c>
      <c r="L998" s="40">
        <v>869.02200000000005</v>
      </c>
    </row>
    <row r="999" spans="1:12" x14ac:dyDescent="0.25">
      <c r="A999" s="31" t="s">
        <v>138</v>
      </c>
      <c r="B999" s="40">
        <v>14.875</v>
      </c>
      <c r="C999" s="40">
        <v>35.587000000000003</v>
      </c>
      <c r="D999" s="40">
        <v>35.587000000000003</v>
      </c>
      <c r="E999" s="40">
        <v>369.322</v>
      </c>
      <c r="F999" s="40">
        <v>1.39</v>
      </c>
      <c r="G999" s="40">
        <v>6.1340000000000003</v>
      </c>
      <c r="H999" s="40">
        <v>122.705</v>
      </c>
      <c r="I999" s="40">
        <v>140.595</v>
      </c>
      <c r="J999" s="40">
        <v>17.001999999999999</v>
      </c>
      <c r="K999" s="40">
        <v>41.298000000000002</v>
      </c>
      <c r="L999" s="40">
        <v>726.19500000000005</v>
      </c>
    </row>
    <row r="1000" spans="1:12" x14ac:dyDescent="0.25">
      <c r="A1000" s="31" t="s">
        <v>139</v>
      </c>
      <c r="B1000" s="40">
        <v>17.850999999999999</v>
      </c>
      <c r="C1000" s="40">
        <v>42.704999999999998</v>
      </c>
      <c r="D1000" s="40">
        <v>42.704999999999998</v>
      </c>
      <c r="E1000" s="40">
        <v>307.76799999999997</v>
      </c>
      <c r="F1000" s="40">
        <v>1.1579999999999999</v>
      </c>
      <c r="G1000" s="40">
        <v>5.1120000000000001</v>
      </c>
      <c r="H1000" s="40">
        <v>102.254</v>
      </c>
      <c r="I1000" s="40">
        <v>117.16200000000001</v>
      </c>
      <c r="J1000" s="40">
        <v>14.167999999999999</v>
      </c>
      <c r="K1000" s="40">
        <v>34.414999999999999</v>
      </c>
      <c r="L1000" s="40">
        <v>636.71500000000003</v>
      </c>
    </row>
    <row r="1001" spans="1:12" x14ac:dyDescent="0.25">
      <c r="A1001" s="31" t="s">
        <v>140</v>
      </c>
      <c r="B1001" s="40">
        <v>20.826000000000001</v>
      </c>
      <c r="C1001" s="40">
        <v>49.822000000000003</v>
      </c>
      <c r="D1001" s="40">
        <v>49.822000000000003</v>
      </c>
      <c r="E1001" s="40">
        <v>263.80099999999999</v>
      </c>
      <c r="F1001" s="40">
        <v>0.99299999999999999</v>
      </c>
      <c r="G1001" s="40">
        <v>4.3810000000000002</v>
      </c>
      <c r="H1001" s="40">
        <v>87.646000000000001</v>
      </c>
      <c r="I1001" s="40">
        <v>100.425</v>
      </c>
      <c r="J1001" s="40">
        <v>12.144</v>
      </c>
      <c r="K1001" s="40">
        <v>29.498999999999999</v>
      </c>
      <c r="L1001" s="40">
        <v>577.71600000000001</v>
      </c>
    </row>
    <row r="1002" spans="1:12" x14ac:dyDescent="0.25">
      <c r="A1002" s="31" t="s">
        <v>141</v>
      </c>
      <c r="B1002" s="40">
        <v>23.800999999999998</v>
      </c>
      <c r="C1002" s="40">
        <v>56.94</v>
      </c>
      <c r="D1002" s="40">
        <v>56.94</v>
      </c>
      <c r="E1002" s="40">
        <v>230.82599999999999</v>
      </c>
      <c r="F1002" s="40">
        <v>0.86899999999999999</v>
      </c>
      <c r="G1002" s="40">
        <v>3.8340000000000001</v>
      </c>
      <c r="H1002" s="40">
        <v>76.691000000000003</v>
      </c>
      <c r="I1002" s="40">
        <v>87.872</v>
      </c>
      <c r="J1002" s="40">
        <v>10.625999999999999</v>
      </c>
      <c r="K1002" s="40">
        <v>25.811</v>
      </c>
      <c r="L1002" s="40">
        <v>537.77300000000002</v>
      </c>
    </row>
    <row r="1003" spans="1:12" x14ac:dyDescent="0.25">
      <c r="A1003" s="31" t="s">
        <v>142</v>
      </c>
      <c r="B1003" s="40">
        <v>26.776</v>
      </c>
      <c r="C1003" s="40">
        <v>64.057000000000002</v>
      </c>
      <c r="D1003" s="40">
        <v>64.057000000000002</v>
      </c>
      <c r="E1003" s="40">
        <v>205.179</v>
      </c>
      <c r="F1003" s="40">
        <v>0.77200000000000002</v>
      </c>
      <c r="G1003" s="40">
        <v>3.4079999999999999</v>
      </c>
      <c r="H1003" s="40">
        <v>68.168999999999997</v>
      </c>
      <c r="I1003" s="40">
        <v>78.108000000000004</v>
      </c>
      <c r="J1003" s="40">
        <v>9.4459999999999997</v>
      </c>
      <c r="K1003" s="40">
        <v>22.943000000000001</v>
      </c>
      <c r="L1003" s="40">
        <v>510.52600000000001</v>
      </c>
    </row>
    <row r="1004" spans="1:12" x14ac:dyDescent="0.25">
      <c r="A1004" s="31" t="s">
        <v>125</v>
      </c>
      <c r="B1004" s="40">
        <v>29.751000000000001</v>
      </c>
      <c r="C1004" s="40">
        <v>71.174000000000007</v>
      </c>
      <c r="D1004" s="40">
        <v>71.174000000000007</v>
      </c>
      <c r="E1004" s="40">
        <v>184.661</v>
      </c>
      <c r="F1004" s="40">
        <v>0.69499999999999995</v>
      </c>
      <c r="G1004" s="40">
        <v>3.0670000000000002</v>
      </c>
      <c r="H1004" s="40">
        <v>61.353000000000002</v>
      </c>
      <c r="I1004" s="40">
        <v>70.296999999999997</v>
      </c>
      <c r="J1004" s="40">
        <v>8.5009999999999994</v>
      </c>
      <c r="K1004" s="40">
        <v>20.649000000000001</v>
      </c>
      <c r="L1004" s="40">
        <v>492.17200000000003</v>
      </c>
    </row>
    <row r="1005" spans="1:12" x14ac:dyDescent="0.25">
      <c r="A1005" s="31" t="s">
        <v>126</v>
      </c>
      <c r="B1005" s="40">
        <v>32.725999999999999</v>
      </c>
      <c r="C1005" s="40">
        <v>78.292000000000002</v>
      </c>
      <c r="D1005" s="40">
        <v>78.292000000000002</v>
      </c>
      <c r="E1005" s="40">
        <v>167.87299999999999</v>
      </c>
      <c r="F1005" s="40">
        <v>0.63200000000000001</v>
      </c>
      <c r="G1005" s="40">
        <v>2.7879999999999998</v>
      </c>
      <c r="H1005" s="40">
        <v>55.774999999999999</v>
      </c>
      <c r="I1005" s="40">
        <v>63.906999999999996</v>
      </c>
      <c r="J1005" s="40">
        <v>7.7279999999999998</v>
      </c>
      <c r="K1005" s="40">
        <v>18.771999999999998</v>
      </c>
      <c r="L1005" s="40">
        <v>480.28500000000003</v>
      </c>
    </row>
    <row r="1006" spans="1:12" x14ac:dyDescent="0.25">
      <c r="A1006" s="31" t="s">
        <v>127</v>
      </c>
      <c r="B1006" s="40">
        <v>35.701000000000001</v>
      </c>
      <c r="C1006" s="40">
        <v>85.409000000000006</v>
      </c>
      <c r="D1006" s="40">
        <v>85.409000000000006</v>
      </c>
      <c r="E1006" s="40">
        <v>153.88399999999999</v>
      </c>
      <c r="F1006" s="40">
        <v>0.57899999999999996</v>
      </c>
      <c r="G1006" s="40">
        <v>2.556</v>
      </c>
      <c r="H1006" s="40">
        <v>51.127000000000002</v>
      </c>
      <c r="I1006" s="40">
        <v>58.581000000000003</v>
      </c>
      <c r="J1006" s="40">
        <v>7.0839999999999996</v>
      </c>
      <c r="K1006" s="40">
        <v>17.207999999999998</v>
      </c>
      <c r="L1006" s="40">
        <v>473.24599999999998</v>
      </c>
    </row>
    <row r="1007" spans="1:12" x14ac:dyDescent="0.25">
      <c r="A1007" s="31" t="s">
        <v>128</v>
      </c>
      <c r="B1007" s="40">
        <v>38.676000000000002</v>
      </c>
      <c r="C1007" s="40">
        <v>92.527000000000001</v>
      </c>
      <c r="D1007" s="40">
        <v>92.527000000000001</v>
      </c>
      <c r="E1007" s="40">
        <v>142.047</v>
      </c>
      <c r="F1007" s="40">
        <v>0.53500000000000003</v>
      </c>
      <c r="G1007" s="40">
        <v>2.359</v>
      </c>
      <c r="H1007" s="40">
        <v>47.194000000000003</v>
      </c>
      <c r="I1007" s="40">
        <v>54.075000000000003</v>
      </c>
      <c r="J1007" s="40">
        <v>6.5389999999999997</v>
      </c>
      <c r="K1007" s="40">
        <v>15.884</v>
      </c>
      <c r="L1007" s="40">
        <v>469.94</v>
      </c>
    </row>
    <row r="1008" spans="1:12" x14ac:dyDescent="0.25">
      <c r="A1008" s="31" t="s">
        <v>129</v>
      </c>
      <c r="B1008" s="40">
        <v>41.651000000000003</v>
      </c>
      <c r="C1008" s="40">
        <v>99.644000000000005</v>
      </c>
      <c r="D1008" s="40">
        <v>99.644000000000005</v>
      </c>
      <c r="E1008" s="40">
        <v>131.90100000000001</v>
      </c>
      <c r="F1008" s="40">
        <v>0.496</v>
      </c>
      <c r="G1008" s="40">
        <v>2.1909999999999998</v>
      </c>
      <c r="H1008" s="40">
        <v>43.823</v>
      </c>
      <c r="I1008" s="40">
        <v>50.212000000000003</v>
      </c>
      <c r="J1008" s="40">
        <v>6.0720000000000001</v>
      </c>
      <c r="K1008" s="40">
        <v>14.749000000000001</v>
      </c>
      <c r="L1008" s="40">
        <v>469.56200000000001</v>
      </c>
    </row>
    <row r="1009" spans="1:12" x14ac:dyDescent="0.25">
      <c r="A1009" s="31" t="s">
        <v>130</v>
      </c>
      <c r="B1009" s="40">
        <v>44.625999999999998</v>
      </c>
      <c r="C1009" s="40">
        <v>106.762</v>
      </c>
      <c r="D1009" s="40">
        <v>106.762</v>
      </c>
      <c r="E1009" s="40">
        <v>123.107</v>
      </c>
      <c r="F1009" s="40">
        <v>0.46300000000000002</v>
      </c>
      <c r="G1009" s="40">
        <v>2.0449999999999999</v>
      </c>
      <c r="H1009" s="40">
        <v>40.902000000000001</v>
      </c>
      <c r="I1009" s="40">
        <v>46.865000000000002</v>
      </c>
      <c r="J1009" s="40">
        <v>5.6669999999999998</v>
      </c>
      <c r="K1009" s="40">
        <v>13.766</v>
      </c>
      <c r="L1009" s="40">
        <v>471.53199999999998</v>
      </c>
    </row>
    <row r="1010" spans="1:12" x14ac:dyDescent="0.25">
      <c r="A1010" s="31" t="s">
        <v>131</v>
      </c>
      <c r="B1010" s="40">
        <v>47.600999999999999</v>
      </c>
      <c r="C1010" s="40">
        <v>113.879</v>
      </c>
      <c r="D1010" s="40">
        <v>113.879</v>
      </c>
      <c r="E1010" s="40">
        <v>115.413</v>
      </c>
      <c r="F1010" s="40">
        <v>0.434</v>
      </c>
      <c r="G1010" s="40">
        <v>1.917</v>
      </c>
      <c r="H1010" s="40">
        <v>38.344999999999999</v>
      </c>
      <c r="I1010" s="40">
        <v>43.936</v>
      </c>
      <c r="J1010" s="40">
        <v>5.3129999999999997</v>
      </c>
      <c r="K1010" s="40">
        <v>12.906000000000001</v>
      </c>
      <c r="L1010" s="40">
        <v>475.404</v>
      </c>
    </row>
    <row r="1011" spans="1:12" x14ac:dyDescent="0.25">
      <c r="A1011" s="31" t="s">
        <v>132</v>
      </c>
      <c r="B1011" s="40">
        <v>50.576999999999998</v>
      </c>
      <c r="C1011" s="40">
        <v>120.996</v>
      </c>
      <c r="D1011" s="40">
        <v>120.996</v>
      </c>
      <c r="E1011" s="40">
        <v>108.624</v>
      </c>
      <c r="F1011" s="40">
        <v>0.40899999999999997</v>
      </c>
      <c r="G1011" s="40">
        <v>1.804</v>
      </c>
      <c r="H1011" s="40">
        <v>36.090000000000003</v>
      </c>
      <c r="I1011" s="40">
        <v>41.350999999999999</v>
      </c>
      <c r="J1011" s="40">
        <v>5.0010000000000003</v>
      </c>
      <c r="K1011" s="40">
        <v>12.147</v>
      </c>
      <c r="L1011" s="40">
        <v>480.84699999999998</v>
      </c>
    </row>
    <row r="1012" spans="1:12" x14ac:dyDescent="0.25">
      <c r="A1012" s="31" t="s">
        <v>133</v>
      </c>
      <c r="B1012" s="40">
        <v>53.552</v>
      </c>
      <c r="C1012" s="40">
        <v>128.114</v>
      </c>
      <c r="D1012" s="40">
        <v>128.114</v>
      </c>
      <c r="E1012" s="40">
        <v>102.589</v>
      </c>
      <c r="F1012" s="40">
        <v>0.38600000000000001</v>
      </c>
      <c r="G1012" s="40">
        <v>1.704</v>
      </c>
      <c r="H1012" s="40">
        <v>34.085000000000001</v>
      </c>
      <c r="I1012" s="40">
        <v>39.054000000000002</v>
      </c>
      <c r="J1012" s="40">
        <v>4.7229999999999999</v>
      </c>
      <c r="K1012" s="40">
        <v>11.472</v>
      </c>
      <c r="L1012" s="40">
        <v>487.59800000000001</v>
      </c>
    </row>
    <row r="1013" spans="1:12" x14ac:dyDescent="0.25">
      <c r="A1013" s="31" t="s">
        <v>134</v>
      </c>
      <c r="B1013" s="40">
        <v>56.527000000000001</v>
      </c>
      <c r="C1013" s="40">
        <v>135.23099999999999</v>
      </c>
      <c r="D1013" s="40">
        <v>135.23099999999999</v>
      </c>
      <c r="E1013" s="40">
        <v>97.19</v>
      </c>
      <c r="F1013" s="40">
        <v>0.36599999999999999</v>
      </c>
      <c r="G1013" s="40">
        <v>1.6140000000000001</v>
      </c>
      <c r="H1013" s="40">
        <v>32.290999999999997</v>
      </c>
      <c r="I1013" s="40">
        <v>36.999000000000002</v>
      </c>
      <c r="J1013" s="40">
        <v>4.4740000000000002</v>
      </c>
      <c r="K1013" s="40">
        <v>10.868</v>
      </c>
      <c r="L1013" s="40">
        <v>495.44900000000001</v>
      </c>
    </row>
    <row r="1014" spans="1:12" x14ac:dyDescent="0.25">
      <c r="A1014" s="31" t="s">
        <v>384</v>
      </c>
      <c r="B1014" s="40">
        <v>59.502000000000002</v>
      </c>
      <c r="C1014" s="40">
        <v>142.34899999999999</v>
      </c>
      <c r="D1014" s="40">
        <v>142.34899999999999</v>
      </c>
      <c r="E1014" s="40">
        <v>92.33</v>
      </c>
      <c r="F1014" s="40">
        <v>0.34799999999999998</v>
      </c>
      <c r="G1014" s="40">
        <v>1.5329999999999999</v>
      </c>
      <c r="H1014" s="40">
        <v>30.675999999999998</v>
      </c>
      <c r="I1014" s="40">
        <v>35.149000000000001</v>
      </c>
      <c r="J1014" s="40">
        <v>4.2510000000000003</v>
      </c>
      <c r="K1014" s="40">
        <v>10.324999999999999</v>
      </c>
      <c r="L1014" s="40">
        <v>504.23599999999999</v>
      </c>
    </row>
    <row r="1015" spans="1:12" x14ac:dyDescent="0.25">
      <c r="A1015" s="31" t="s">
        <v>385</v>
      </c>
      <c r="B1015" s="40">
        <v>62.476999999999997</v>
      </c>
      <c r="C1015" s="40">
        <v>149.46600000000001</v>
      </c>
      <c r="D1015" s="40">
        <v>149.46600000000001</v>
      </c>
      <c r="E1015" s="40">
        <v>87.933999999999997</v>
      </c>
      <c r="F1015" s="40">
        <v>0.33100000000000002</v>
      </c>
      <c r="G1015" s="40">
        <v>1.46</v>
      </c>
      <c r="H1015" s="40">
        <v>29.215</v>
      </c>
      <c r="I1015" s="40">
        <v>33.475000000000001</v>
      </c>
      <c r="J1015" s="40">
        <v>4.048</v>
      </c>
      <c r="K1015" s="40">
        <v>9.8330000000000002</v>
      </c>
      <c r="L1015" s="40">
        <v>513.82399999999996</v>
      </c>
    </row>
    <row r="1016" spans="1:12" x14ac:dyDescent="0.25">
      <c r="A1016" s="31" t="s">
        <v>386</v>
      </c>
      <c r="B1016" s="40">
        <v>65.451999999999998</v>
      </c>
      <c r="C1016" s="40">
        <v>156.584</v>
      </c>
      <c r="D1016" s="40">
        <v>156.584</v>
      </c>
      <c r="E1016" s="40">
        <v>83.936999999999998</v>
      </c>
      <c r="F1016" s="40">
        <v>0.316</v>
      </c>
      <c r="G1016" s="40">
        <v>1.3939999999999999</v>
      </c>
      <c r="H1016" s="40">
        <v>27.888000000000002</v>
      </c>
      <c r="I1016" s="40">
        <v>31.952999999999999</v>
      </c>
      <c r="J1016" s="40">
        <v>3.8639999999999999</v>
      </c>
      <c r="K1016" s="40">
        <v>9.3859999999999992</v>
      </c>
      <c r="L1016" s="40">
        <v>524.10799999999995</v>
      </c>
    </row>
    <row r="1017" spans="1:12" x14ac:dyDescent="0.25">
      <c r="A1017" s="31" t="s">
        <v>387</v>
      </c>
      <c r="B1017" s="40">
        <v>68.427000000000007</v>
      </c>
      <c r="C1017" s="40">
        <v>163.70099999999999</v>
      </c>
      <c r="D1017" s="40">
        <v>163.70099999999999</v>
      </c>
      <c r="E1017" s="40">
        <v>80.287000000000006</v>
      </c>
      <c r="F1017" s="40">
        <v>0.30199999999999999</v>
      </c>
      <c r="G1017" s="40">
        <v>1.333</v>
      </c>
      <c r="H1017" s="40">
        <v>26.675000000000001</v>
      </c>
      <c r="I1017" s="40">
        <v>30.564</v>
      </c>
      <c r="J1017" s="40">
        <v>3.6960000000000002</v>
      </c>
      <c r="K1017" s="40">
        <v>8.9779999999999998</v>
      </c>
      <c r="L1017" s="40">
        <v>534.99</v>
      </c>
    </row>
    <row r="1018" spans="1:12" x14ac:dyDescent="0.25">
      <c r="A1018" s="31" t="s">
        <v>388</v>
      </c>
      <c r="B1018" s="40">
        <v>71.402000000000001</v>
      </c>
      <c r="C1018" s="40">
        <v>170.81899999999999</v>
      </c>
      <c r="D1018" s="40">
        <v>170.81899999999999</v>
      </c>
      <c r="E1018" s="40">
        <v>76.941999999999993</v>
      </c>
      <c r="F1018" s="40">
        <v>0.28999999999999998</v>
      </c>
      <c r="G1018" s="40">
        <v>1.278</v>
      </c>
      <c r="H1018" s="40">
        <v>25.564</v>
      </c>
      <c r="I1018" s="40">
        <v>29.291</v>
      </c>
      <c r="J1018" s="40">
        <v>3.5419999999999998</v>
      </c>
      <c r="K1018" s="40">
        <v>8.6039999999999992</v>
      </c>
      <c r="L1018" s="40">
        <v>546.40499999999997</v>
      </c>
    </row>
    <row r="1019" spans="1:12" x14ac:dyDescent="0.25">
      <c r="A1019" s="31" t="s">
        <v>389</v>
      </c>
      <c r="B1019" s="40">
        <v>74.376999999999995</v>
      </c>
      <c r="C1019" s="40">
        <v>177.93600000000001</v>
      </c>
      <c r="D1019" s="40">
        <v>177.93600000000001</v>
      </c>
      <c r="E1019" s="40">
        <v>73.864000000000004</v>
      </c>
      <c r="F1019" s="40">
        <v>0.27800000000000002</v>
      </c>
      <c r="G1019" s="40">
        <v>1.2270000000000001</v>
      </c>
      <c r="H1019" s="40">
        <v>24.541</v>
      </c>
      <c r="I1019" s="40">
        <v>28.119</v>
      </c>
      <c r="J1019" s="40">
        <v>3.4</v>
      </c>
      <c r="K1019" s="40">
        <v>8.26</v>
      </c>
      <c r="L1019" s="40">
        <v>558.27800000000002</v>
      </c>
    </row>
    <row r="1020" spans="1:12" x14ac:dyDescent="0.25">
      <c r="A1020" s="31" t="s">
        <v>405</v>
      </c>
      <c r="B1020" s="40">
        <v>77.352000000000004</v>
      </c>
      <c r="C1020" s="40">
        <v>185.053</v>
      </c>
      <c r="D1020" s="40">
        <v>185.053</v>
      </c>
      <c r="E1020" s="40">
        <v>71.022999999999996</v>
      </c>
      <c r="F1020" s="40">
        <v>0.26700000000000002</v>
      </c>
      <c r="G1020" s="40">
        <v>1.18</v>
      </c>
      <c r="H1020" s="40">
        <v>23.597000000000001</v>
      </c>
      <c r="I1020" s="40">
        <v>27.036999999999999</v>
      </c>
      <c r="J1020" s="40">
        <v>3.27</v>
      </c>
      <c r="K1020" s="40">
        <v>7.9420000000000002</v>
      </c>
      <c r="L1020" s="40">
        <v>570.56200000000001</v>
      </c>
    </row>
    <row r="1021" spans="1:12" x14ac:dyDescent="0.25">
      <c r="A1021" s="31" t="s">
        <v>406</v>
      </c>
      <c r="B1021" s="40">
        <v>80.326999999999998</v>
      </c>
      <c r="C1021" s="40">
        <v>192.17099999999999</v>
      </c>
      <c r="D1021" s="40">
        <v>192.17099999999999</v>
      </c>
      <c r="E1021" s="40">
        <v>68.393000000000001</v>
      </c>
      <c r="F1021" s="40">
        <v>0.25700000000000001</v>
      </c>
      <c r="G1021" s="40">
        <v>1.1359999999999999</v>
      </c>
      <c r="H1021" s="40">
        <v>22.722999999999999</v>
      </c>
      <c r="I1021" s="40">
        <v>26.036000000000001</v>
      </c>
      <c r="J1021" s="40">
        <v>3.149</v>
      </c>
      <c r="K1021" s="40">
        <v>7.6479999999999997</v>
      </c>
      <c r="L1021" s="40">
        <v>583.21400000000006</v>
      </c>
    </row>
    <row r="1022" spans="1:12" x14ac:dyDescent="0.25">
      <c r="A1022" s="31" t="s">
        <v>435</v>
      </c>
      <c r="B1022" s="40">
        <v>83.302999999999997</v>
      </c>
      <c r="C1022" s="40">
        <v>199.28800000000001</v>
      </c>
      <c r="D1022" s="40">
        <v>199.28800000000001</v>
      </c>
      <c r="E1022" s="40">
        <v>65.95</v>
      </c>
      <c r="F1022" s="40">
        <v>0.248</v>
      </c>
      <c r="G1022" s="40">
        <v>1.095</v>
      </c>
      <c r="H1022" s="40">
        <v>21.911999999999999</v>
      </c>
      <c r="I1022" s="40">
        <v>25.106000000000002</v>
      </c>
      <c r="J1022" s="40">
        <v>3.036</v>
      </c>
      <c r="K1022" s="40">
        <v>7.375</v>
      </c>
      <c r="L1022" s="40">
        <v>596.19000000000005</v>
      </c>
    </row>
    <row r="1023" spans="1:12" x14ac:dyDescent="0.25">
      <c r="A1023" s="31" t="s">
        <v>436</v>
      </c>
      <c r="B1023" s="40">
        <v>86.278000000000006</v>
      </c>
      <c r="C1023" s="40">
        <v>206.40600000000001</v>
      </c>
      <c r="D1023" s="40">
        <v>206.40600000000001</v>
      </c>
      <c r="E1023" s="40">
        <v>63.676000000000002</v>
      </c>
      <c r="F1023" s="40">
        <v>0.24</v>
      </c>
      <c r="G1023" s="40">
        <v>1.0580000000000001</v>
      </c>
      <c r="H1023" s="40">
        <v>21.155999999999999</v>
      </c>
      <c r="I1023" s="40">
        <v>24.24</v>
      </c>
      <c r="J1023" s="40">
        <v>2.931</v>
      </c>
      <c r="K1023" s="40">
        <v>7.12</v>
      </c>
      <c r="L1023" s="40">
        <v>609.46</v>
      </c>
    </row>
    <row r="1024" spans="1:12" x14ac:dyDescent="0.25">
      <c r="A1024" s="31" t="s">
        <v>437</v>
      </c>
      <c r="B1024" s="40">
        <v>89.253</v>
      </c>
      <c r="C1024" s="40">
        <v>213.523</v>
      </c>
      <c r="D1024" s="40">
        <v>213.523</v>
      </c>
      <c r="E1024" s="40">
        <v>61.554000000000002</v>
      </c>
      <c r="F1024" s="40">
        <v>0.23200000000000001</v>
      </c>
      <c r="G1024" s="40">
        <v>1.022</v>
      </c>
      <c r="H1024" s="40">
        <v>20.451000000000001</v>
      </c>
      <c r="I1024" s="40">
        <v>23.431999999999999</v>
      </c>
      <c r="J1024" s="40">
        <v>2.8340000000000001</v>
      </c>
      <c r="K1024" s="40">
        <v>6.883</v>
      </c>
      <c r="L1024" s="40">
        <v>622.99</v>
      </c>
    </row>
    <row r="1025" spans="1:12" x14ac:dyDescent="0.25">
      <c r="A1025" s="31" t="s">
        <v>438</v>
      </c>
      <c r="B1025" s="40">
        <v>95.203000000000003</v>
      </c>
      <c r="C1025" s="40">
        <v>227.75800000000001</v>
      </c>
      <c r="D1025" s="40">
        <v>227.75800000000001</v>
      </c>
      <c r="E1025" s="40">
        <v>57.706000000000003</v>
      </c>
      <c r="F1025" s="40">
        <v>0.217</v>
      </c>
      <c r="G1025" s="40">
        <v>0.95799999999999996</v>
      </c>
      <c r="H1025" s="40">
        <v>19.172999999999998</v>
      </c>
      <c r="I1025" s="40">
        <v>21.968</v>
      </c>
      <c r="J1025" s="40">
        <v>2.657</v>
      </c>
      <c r="K1025" s="40">
        <v>6.4530000000000003</v>
      </c>
      <c r="L1025" s="40">
        <v>650.74099999999999</v>
      </c>
    </row>
    <row r="1026" spans="1:12" x14ac:dyDescent="0.25">
      <c r="B1026" s="44" t="s">
        <v>314</v>
      </c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</row>
    <row r="1027" spans="1:12" x14ac:dyDescent="0.25">
      <c r="A1027" s="31" t="s">
        <v>154</v>
      </c>
      <c r="B1027" s="40">
        <v>2.9750000000000001</v>
      </c>
      <c r="C1027" s="40">
        <v>4.74</v>
      </c>
      <c r="D1027" s="40">
        <v>4.74</v>
      </c>
      <c r="E1027" s="40">
        <v>1229.8409999999999</v>
      </c>
      <c r="F1027" s="40">
        <v>6.95</v>
      </c>
      <c r="G1027" s="40">
        <v>30.67</v>
      </c>
      <c r="H1027" s="40">
        <v>613.52499999999998</v>
      </c>
      <c r="I1027" s="40">
        <v>702.97400000000005</v>
      </c>
      <c r="J1027" s="40">
        <v>85.01</v>
      </c>
      <c r="K1027" s="40">
        <v>206.49100000000001</v>
      </c>
      <c r="L1027" s="40">
        <v>2596.415</v>
      </c>
    </row>
    <row r="1028" spans="1:12" x14ac:dyDescent="0.25">
      <c r="A1028" s="31" t="s">
        <v>155</v>
      </c>
      <c r="B1028" s="40">
        <v>5.95</v>
      </c>
      <c r="C1028" s="40">
        <v>9.48</v>
      </c>
      <c r="D1028" s="40">
        <v>9.48</v>
      </c>
      <c r="E1028" s="40">
        <v>614.91999999999996</v>
      </c>
      <c r="F1028" s="40">
        <v>3.4750000000000001</v>
      </c>
      <c r="G1028" s="40">
        <v>15.335000000000001</v>
      </c>
      <c r="H1028" s="40">
        <v>306.76299999999998</v>
      </c>
      <c r="I1028" s="40">
        <v>351.48700000000002</v>
      </c>
      <c r="J1028" s="40">
        <v>42.505000000000003</v>
      </c>
      <c r="K1028" s="40">
        <v>103.245</v>
      </c>
      <c r="L1028" s="40">
        <v>1316.89</v>
      </c>
    </row>
    <row r="1029" spans="1:12" x14ac:dyDescent="0.25">
      <c r="A1029" s="31" t="s">
        <v>156</v>
      </c>
      <c r="B1029" s="40">
        <v>8.9250000000000007</v>
      </c>
      <c r="C1029" s="40">
        <v>14.221</v>
      </c>
      <c r="D1029" s="40">
        <v>14.221</v>
      </c>
      <c r="E1029" s="40">
        <v>409.947</v>
      </c>
      <c r="F1029" s="40">
        <v>2.3170000000000002</v>
      </c>
      <c r="G1029" s="40">
        <v>10.223000000000001</v>
      </c>
      <c r="H1029" s="40">
        <v>204.50800000000001</v>
      </c>
      <c r="I1029" s="40">
        <v>234.32499999999999</v>
      </c>
      <c r="J1029" s="40">
        <v>28.337</v>
      </c>
      <c r="K1029" s="40">
        <v>68.83</v>
      </c>
      <c r="L1029" s="40">
        <v>898.68700000000001</v>
      </c>
    </row>
    <row r="1030" spans="1:12" x14ac:dyDescent="0.25">
      <c r="A1030" s="31" t="s">
        <v>157</v>
      </c>
      <c r="B1030" s="40">
        <v>11.9</v>
      </c>
      <c r="C1030" s="40">
        <v>18.960999999999999</v>
      </c>
      <c r="D1030" s="40">
        <v>18.960999999999999</v>
      </c>
      <c r="E1030" s="40">
        <v>307.45999999999998</v>
      </c>
      <c r="F1030" s="40">
        <v>1.738</v>
      </c>
      <c r="G1030" s="40">
        <v>7.6669999999999998</v>
      </c>
      <c r="H1030" s="40">
        <v>153.381</v>
      </c>
      <c r="I1030" s="40">
        <v>175.744</v>
      </c>
      <c r="J1030" s="40">
        <v>21.253</v>
      </c>
      <c r="K1030" s="40">
        <v>51.622999999999998</v>
      </c>
      <c r="L1030" s="40">
        <v>695.81200000000001</v>
      </c>
    </row>
    <row r="1031" spans="1:12" x14ac:dyDescent="0.25">
      <c r="A1031" s="31" t="s">
        <v>158</v>
      </c>
      <c r="B1031" s="40">
        <v>14.875</v>
      </c>
      <c r="C1031" s="40">
        <v>23.701000000000001</v>
      </c>
      <c r="D1031" s="40">
        <v>23.701000000000001</v>
      </c>
      <c r="E1031" s="40">
        <v>245.96799999999999</v>
      </c>
      <c r="F1031" s="40">
        <v>1.39</v>
      </c>
      <c r="G1031" s="40">
        <v>6.1340000000000003</v>
      </c>
      <c r="H1031" s="40">
        <v>122.705</v>
      </c>
      <c r="I1031" s="40">
        <v>140.595</v>
      </c>
      <c r="J1031" s="40">
        <v>17.001999999999999</v>
      </c>
      <c r="K1031" s="40">
        <v>41.298000000000002</v>
      </c>
      <c r="L1031" s="40">
        <v>579.06899999999996</v>
      </c>
    </row>
    <row r="1032" spans="1:12" x14ac:dyDescent="0.25">
      <c r="A1032" s="31" t="s">
        <v>159</v>
      </c>
      <c r="B1032" s="40">
        <v>17.850999999999999</v>
      </c>
      <c r="C1032" s="40">
        <v>28.440999999999999</v>
      </c>
      <c r="D1032" s="40">
        <v>28.440999999999999</v>
      </c>
      <c r="E1032" s="40">
        <v>204.97300000000001</v>
      </c>
      <c r="F1032" s="40">
        <v>1.1579999999999999</v>
      </c>
      <c r="G1032" s="40">
        <v>5.1120000000000001</v>
      </c>
      <c r="H1032" s="40">
        <v>102.254</v>
      </c>
      <c r="I1032" s="40">
        <v>117.16200000000001</v>
      </c>
      <c r="J1032" s="40">
        <v>14.167999999999999</v>
      </c>
      <c r="K1032" s="40">
        <v>34.414999999999999</v>
      </c>
      <c r="L1032" s="40">
        <v>505.392</v>
      </c>
    </row>
    <row r="1033" spans="1:12" x14ac:dyDescent="0.25">
      <c r="A1033" s="31" t="s">
        <v>160</v>
      </c>
      <c r="B1033" s="40">
        <v>20.826000000000001</v>
      </c>
      <c r="C1033" s="40">
        <v>33.182000000000002</v>
      </c>
      <c r="D1033" s="40">
        <v>33.182000000000002</v>
      </c>
      <c r="E1033" s="40">
        <v>175.69200000000001</v>
      </c>
      <c r="F1033" s="40">
        <v>0.99299999999999999</v>
      </c>
      <c r="G1033" s="40">
        <v>4.3810000000000002</v>
      </c>
      <c r="H1033" s="40">
        <v>87.646000000000001</v>
      </c>
      <c r="I1033" s="40">
        <v>100.425</v>
      </c>
      <c r="J1033" s="40">
        <v>12.144</v>
      </c>
      <c r="K1033" s="40">
        <v>29.498999999999999</v>
      </c>
      <c r="L1033" s="40">
        <v>456.327</v>
      </c>
    </row>
    <row r="1034" spans="1:12" x14ac:dyDescent="0.25">
      <c r="A1034" s="31" t="s">
        <v>161</v>
      </c>
      <c r="B1034" s="40">
        <v>23.800999999999998</v>
      </c>
      <c r="C1034" s="40">
        <v>37.921999999999997</v>
      </c>
      <c r="D1034" s="40">
        <v>37.921999999999997</v>
      </c>
      <c r="E1034" s="40">
        <v>153.72999999999999</v>
      </c>
      <c r="F1034" s="40">
        <v>0.86899999999999999</v>
      </c>
      <c r="G1034" s="40">
        <v>3.8340000000000001</v>
      </c>
      <c r="H1034" s="40">
        <v>76.691000000000003</v>
      </c>
      <c r="I1034" s="40">
        <v>87.872</v>
      </c>
      <c r="J1034" s="40">
        <v>10.625999999999999</v>
      </c>
      <c r="K1034" s="40">
        <v>25.811</v>
      </c>
      <c r="L1034" s="40">
        <v>422.64100000000002</v>
      </c>
    </row>
    <row r="1035" spans="1:12" x14ac:dyDescent="0.25">
      <c r="A1035" s="31" t="s">
        <v>162</v>
      </c>
      <c r="B1035" s="40">
        <v>26.776</v>
      </c>
      <c r="C1035" s="40">
        <v>42.661999999999999</v>
      </c>
      <c r="D1035" s="40">
        <v>42.661999999999999</v>
      </c>
      <c r="E1035" s="40">
        <v>136.649</v>
      </c>
      <c r="F1035" s="40">
        <v>0.77200000000000002</v>
      </c>
      <c r="G1035" s="40">
        <v>3.4079999999999999</v>
      </c>
      <c r="H1035" s="40">
        <v>68.168999999999997</v>
      </c>
      <c r="I1035" s="40">
        <v>78.108000000000004</v>
      </c>
      <c r="J1035" s="40">
        <v>9.4459999999999997</v>
      </c>
      <c r="K1035" s="40">
        <v>22.943000000000001</v>
      </c>
      <c r="L1035" s="40">
        <v>399.20600000000002</v>
      </c>
    </row>
    <row r="1036" spans="1:12" x14ac:dyDescent="0.25">
      <c r="A1036" s="31" t="s">
        <v>144</v>
      </c>
      <c r="B1036" s="40">
        <v>29.751000000000001</v>
      </c>
      <c r="C1036" s="40">
        <v>47.402000000000001</v>
      </c>
      <c r="D1036" s="40">
        <v>47.402000000000001</v>
      </c>
      <c r="E1036" s="40">
        <v>122.98399999999999</v>
      </c>
      <c r="F1036" s="40">
        <v>0.69499999999999995</v>
      </c>
      <c r="G1036" s="40">
        <v>3.0670000000000002</v>
      </c>
      <c r="H1036" s="40">
        <v>61.353000000000002</v>
      </c>
      <c r="I1036" s="40">
        <v>70.296999999999997</v>
      </c>
      <c r="J1036" s="40">
        <v>8.5009999999999994</v>
      </c>
      <c r="K1036" s="40">
        <v>20.649000000000001</v>
      </c>
      <c r="L1036" s="40">
        <v>382.95100000000002</v>
      </c>
    </row>
    <row r="1037" spans="1:12" x14ac:dyDescent="0.25">
      <c r="A1037" s="31" t="s">
        <v>145</v>
      </c>
      <c r="B1037" s="40">
        <v>32.725999999999999</v>
      </c>
      <c r="C1037" s="40">
        <v>52.142000000000003</v>
      </c>
      <c r="D1037" s="40">
        <v>52.142000000000003</v>
      </c>
      <c r="E1037" s="40">
        <v>111.804</v>
      </c>
      <c r="F1037" s="40">
        <v>0.63200000000000001</v>
      </c>
      <c r="G1037" s="40">
        <v>2.7879999999999998</v>
      </c>
      <c r="H1037" s="40">
        <v>55.774999999999999</v>
      </c>
      <c r="I1037" s="40">
        <v>63.906999999999996</v>
      </c>
      <c r="J1037" s="40">
        <v>7.7279999999999998</v>
      </c>
      <c r="K1037" s="40">
        <v>18.771999999999998</v>
      </c>
      <c r="L1037" s="40">
        <v>371.916</v>
      </c>
    </row>
    <row r="1038" spans="1:12" x14ac:dyDescent="0.25">
      <c r="A1038" s="31" t="s">
        <v>146</v>
      </c>
      <c r="B1038" s="40">
        <v>35.701000000000001</v>
      </c>
      <c r="C1038" s="40">
        <v>56.883000000000003</v>
      </c>
      <c r="D1038" s="40">
        <v>56.883000000000003</v>
      </c>
      <c r="E1038" s="40">
        <v>102.48699999999999</v>
      </c>
      <c r="F1038" s="40">
        <v>0.57899999999999996</v>
      </c>
      <c r="G1038" s="40">
        <v>2.556</v>
      </c>
      <c r="H1038" s="40">
        <v>51.127000000000002</v>
      </c>
      <c r="I1038" s="40">
        <v>58.581000000000003</v>
      </c>
      <c r="J1038" s="40">
        <v>7.0839999999999996</v>
      </c>
      <c r="K1038" s="40">
        <v>17.207999999999998</v>
      </c>
      <c r="L1038" s="40">
        <v>364.79700000000003</v>
      </c>
    </row>
    <row r="1039" spans="1:12" x14ac:dyDescent="0.25">
      <c r="A1039" s="31" t="s">
        <v>147</v>
      </c>
      <c r="B1039" s="40">
        <v>38.676000000000002</v>
      </c>
      <c r="C1039" s="40">
        <v>61.622999999999998</v>
      </c>
      <c r="D1039" s="40">
        <v>61.622999999999998</v>
      </c>
      <c r="E1039" s="40">
        <v>94.602999999999994</v>
      </c>
      <c r="F1039" s="40">
        <v>0.53500000000000003</v>
      </c>
      <c r="G1039" s="40">
        <v>2.359</v>
      </c>
      <c r="H1039" s="40">
        <v>47.194000000000003</v>
      </c>
      <c r="I1039" s="40">
        <v>54.075000000000003</v>
      </c>
      <c r="J1039" s="40">
        <v>6.5389999999999997</v>
      </c>
      <c r="K1039" s="40">
        <v>15.884</v>
      </c>
      <c r="L1039" s="40">
        <v>360.68799999999999</v>
      </c>
    </row>
    <row r="1040" spans="1:12" x14ac:dyDescent="0.25">
      <c r="A1040" s="31" t="s">
        <v>148</v>
      </c>
      <c r="B1040" s="40">
        <v>41.651000000000003</v>
      </c>
      <c r="C1040" s="40">
        <v>66.363</v>
      </c>
      <c r="D1040" s="40">
        <v>66.363</v>
      </c>
      <c r="E1040" s="40">
        <v>87.846000000000004</v>
      </c>
      <c r="F1040" s="40">
        <v>0.496</v>
      </c>
      <c r="G1040" s="40">
        <v>2.1909999999999998</v>
      </c>
      <c r="H1040" s="40">
        <v>43.823</v>
      </c>
      <c r="I1040" s="40">
        <v>50.212000000000003</v>
      </c>
      <c r="J1040" s="40">
        <v>6.0720000000000001</v>
      </c>
      <c r="K1040" s="40">
        <v>14.749000000000001</v>
      </c>
      <c r="L1040" s="40">
        <v>358.94499999999999</v>
      </c>
    </row>
    <row r="1041" spans="1:12" x14ac:dyDescent="0.25">
      <c r="A1041" s="31" t="s">
        <v>149</v>
      </c>
      <c r="B1041" s="40">
        <v>44.625999999999998</v>
      </c>
      <c r="C1041" s="40">
        <v>71.102999999999994</v>
      </c>
      <c r="D1041" s="40">
        <v>71.102999999999994</v>
      </c>
      <c r="E1041" s="40">
        <v>81.989000000000004</v>
      </c>
      <c r="F1041" s="40">
        <v>0.46300000000000002</v>
      </c>
      <c r="G1041" s="40">
        <v>2.0449999999999999</v>
      </c>
      <c r="H1041" s="40">
        <v>40.902000000000001</v>
      </c>
      <c r="I1041" s="40">
        <v>46.865000000000002</v>
      </c>
      <c r="J1041" s="40">
        <v>5.6669999999999998</v>
      </c>
      <c r="K1041" s="40">
        <v>13.766</v>
      </c>
      <c r="L1041" s="40">
        <v>359.096</v>
      </c>
    </row>
    <row r="1042" spans="1:12" x14ac:dyDescent="0.25">
      <c r="A1042" s="31" t="s">
        <v>150</v>
      </c>
      <c r="B1042" s="40">
        <v>47.600999999999999</v>
      </c>
      <c r="C1042" s="40">
        <v>75.843000000000004</v>
      </c>
      <c r="D1042" s="40">
        <v>75.843000000000004</v>
      </c>
      <c r="E1042" s="40">
        <v>76.864999999999995</v>
      </c>
      <c r="F1042" s="40">
        <v>0.434</v>
      </c>
      <c r="G1042" s="40">
        <v>1.917</v>
      </c>
      <c r="H1042" s="40">
        <v>38.344999999999999</v>
      </c>
      <c r="I1042" s="40">
        <v>43.936</v>
      </c>
      <c r="J1042" s="40">
        <v>5.3129999999999997</v>
      </c>
      <c r="K1042" s="40">
        <v>12.906000000000001</v>
      </c>
      <c r="L1042" s="40">
        <v>360.78399999999999</v>
      </c>
    </row>
    <row r="1043" spans="1:12" x14ac:dyDescent="0.25">
      <c r="A1043" s="31" t="s">
        <v>151</v>
      </c>
      <c r="B1043" s="40">
        <v>50.576999999999998</v>
      </c>
      <c r="C1043" s="40">
        <v>80.584000000000003</v>
      </c>
      <c r="D1043" s="40">
        <v>80.584000000000003</v>
      </c>
      <c r="E1043" s="40">
        <v>72.343999999999994</v>
      </c>
      <c r="F1043" s="40">
        <v>0.40899999999999997</v>
      </c>
      <c r="G1043" s="40">
        <v>1.804</v>
      </c>
      <c r="H1043" s="40">
        <v>36.090000000000003</v>
      </c>
      <c r="I1043" s="40">
        <v>41.350999999999999</v>
      </c>
      <c r="J1043" s="40">
        <v>5.0010000000000003</v>
      </c>
      <c r="K1043" s="40">
        <v>12.147</v>
      </c>
      <c r="L1043" s="40">
        <v>363.74299999999999</v>
      </c>
    </row>
    <row r="1044" spans="1:12" x14ac:dyDescent="0.25">
      <c r="A1044" s="31" t="s">
        <v>152</v>
      </c>
      <c r="B1044" s="40">
        <v>53.552</v>
      </c>
      <c r="C1044" s="40">
        <v>85.323999999999998</v>
      </c>
      <c r="D1044" s="40">
        <v>85.323999999999998</v>
      </c>
      <c r="E1044" s="40">
        <v>68.323999999999998</v>
      </c>
      <c r="F1044" s="40">
        <v>0.38600000000000001</v>
      </c>
      <c r="G1044" s="40">
        <v>1.704</v>
      </c>
      <c r="H1044" s="40">
        <v>34.085000000000001</v>
      </c>
      <c r="I1044" s="40">
        <v>39.054000000000002</v>
      </c>
      <c r="J1044" s="40">
        <v>4.7229999999999999</v>
      </c>
      <c r="K1044" s="40">
        <v>11.472</v>
      </c>
      <c r="L1044" s="40">
        <v>367.75299999999999</v>
      </c>
    </row>
    <row r="1045" spans="1:12" x14ac:dyDescent="0.25">
      <c r="A1045" s="31" t="s">
        <v>153</v>
      </c>
      <c r="B1045" s="40">
        <v>56.527000000000001</v>
      </c>
      <c r="C1045" s="40">
        <v>90.063999999999993</v>
      </c>
      <c r="D1045" s="40">
        <v>90.063999999999993</v>
      </c>
      <c r="E1045" s="40">
        <v>64.727999999999994</v>
      </c>
      <c r="F1045" s="40">
        <v>0.36599999999999999</v>
      </c>
      <c r="G1045" s="40">
        <v>1.6140000000000001</v>
      </c>
      <c r="H1045" s="40">
        <v>32.290999999999997</v>
      </c>
      <c r="I1045" s="40">
        <v>36.999000000000002</v>
      </c>
      <c r="J1045" s="40">
        <v>4.4740000000000002</v>
      </c>
      <c r="K1045" s="40">
        <v>10.868</v>
      </c>
      <c r="L1045" s="40">
        <v>372.65300000000002</v>
      </c>
    </row>
    <row r="1046" spans="1:12" x14ac:dyDescent="0.25">
      <c r="A1046" s="31" t="s">
        <v>342</v>
      </c>
      <c r="B1046" s="40">
        <v>59.502000000000002</v>
      </c>
      <c r="C1046" s="40">
        <v>94.804000000000002</v>
      </c>
      <c r="D1046" s="40">
        <v>94.804000000000002</v>
      </c>
      <c r="E1046" s="40">
        <v>61.491999999999997</v>
      </c>
      <c r="F1046" s="40">
        <v>0.34799999999999998</v>
      </c>
      <c r="G1046" s="40">
        <v>1.5329999999999999</v>
      </c>
      <c r="H1046" s="40">
        <v>30.675999999999998</v>
      </c>
      <c r="I1046" s="40">
        <v>35.149000000000001</v>
      </c>
      <c r="J1046" s="40">
        <v>4.2510000000000003</v>
      </c>
      <c r="K1046" s="40">
        <v>10.324999999999999</v>
      </c>
      <c r="L1046" s="40">
        <v>378.30799999999999</v>
      </c>
    </row>
    <row r="1047" spans="1:12" x14ac:dyDescent="0.25">
      <c r="A1047" s="31" t="s">
        <v>343</v>
      </c>
      <c r="B1047" s="40">
        <v>62.476999999999997</v>
      </c>
      <c r="C1047" s="40">
        <v>99.545000000000002</v>
      </c>
      <c r="D1047" s="40">
        <v>99.545000000000002</v>
      </c>
      <c r="E1047" s="40">
        <v>58.564</v>
      </c>
      <c r="F1047" s="40">
        <v>0.33100000000000002</v>
      </c>
      <c r="G1047" s="40">
        <v>1.46</v>
      </c>
      <c r="H1047" s="40">
        <v>29.215</v>
      </c>
      <c r="I1047" s="40">
        <v>33.475000000000001</v>
      </c>
      <c r="J1047" s="40">
        <v>4.048</v>
      </c>
      <c r="K1047" s="40">
        <v>9.8330000000000002</v>
      </c>
      <c r="L1047" s="40">
        <v>384.61200000000002</v>
      </c>
    </row>
    <row r="1048" spans="1:12" x14ac:dyDescent="0.25">
      <c r="A1048" s="31" t="s">
        <v>344</v>
      </c>
      <c r="B1048" s="40">
        <v>65.451999999999998</v>
      </c>
      <c r="C1048" s="40">
        <v>104.285</v>
      </c>
      <c r="D1048" s="40">
        <v>104.285</v>
      </c>
      <c r="E1048" s="40">
        <v>55.902000000000001</v>
      </c>
      <c r="F1048" s="40">
        <v>0.316</v>
      </c>
      <c r="G1048" s="40">
        <v>1.3939999999999999</v>
      </c>
      <c r="H1048" s="40">
        <v>27.888000000000002</v>
      </c>
      <c r="I1048" s="40">
        <v>31.952999999999999</v>
      </c>
      <c r="J1048" s="40">
        <v>3.8639999999999999</v>
      </c>
      <c r="K1048" s="40">
        <v>9.3859999999999992</v>
      </c>
      <c r="L1048" s="40">
        <v>391.47500000000002</v>
      </c>
    </row>
    <row r="1049" spans="1:12" x14ac:dyDescent="0.25">
      <c r="A1049" s="31" t="s">
        <v>345</v>
      </c>
      <c r="B1049" s="40">
        <v>68.427000000000007</v>
      </c>
      <c r="C1049" s="40">
        <v>109.02500000000001</v>
      </c>
      <c r="D1049" s="40">
        <v>109.02500000000001</v>
      </c>
      <c r="E1049" s="40">
        <v>53.470999999999997</v>
      </c>
      <c r="F1049" s="40">
        <v>0.30199999999999999</v>
      </c>
      <c r="G1049" s="40">
        <v>1.333</v>
      </c>
      <c r="H1049" s="40">
        <v>26.675000000000001</v>
      </c>
      <c r="I1049" s="40">
        <v>30.564</v>
      </c>
      <c r="J1049" s="40">
        <v>3.6960000000000002</v>
      </c>
      <c r="K1049" s="40">
        <v>8.9779999999999998</v>
      </c>
      <c r="L1049" s="40">
        <v>398.822</v>
      </c>
    </row>
    <row r="1050" spans="1:12" x14ac:dyDescent="0.25">
      <c r="A1050" s="31" t="s">
        <v>346</v>
      </c>
      <c r="B1050" s="40">
        <v>71.402000000000001</v>
      </c>
      <c r="C1050" s="40">
        <v>113.765</v>
      </c>
      <c r="D1050" s="40">
        <v>113.765</v>
      </c>
      <c r="E1050" s="40">
        <v>51.243000000000002</v>
      </c>
      <c r="F1050" s="40">
        <v>0.28999999999999998</v>
      </c>
      <c r="G1050" s="40">
        <v>1.278</v>
      </c>
      <c r="H1050" s="40">
        <v>25.564</v>
      </c>
      <c r="I1050" s="40">
        <v>29.291</v>
      </c>
      <c r="J1050" s="40">
        <v>3.5419999999999998</v>
      </c>
      <c r="K1050" s="40">
        <v>8.6039999999999992</v>
      </c>
      <c r="L1050" s="40">
        <v>406.59800000000001</v>
      </c>
    </row>
    <row r="1051" spans="1:12" x14ac:dyDescent="0.25">
      <c r="A1051" s="31" t="s">
        <v>347</v>
      </c>
      <c r="B1051" s="40">
        <v>74.376999999999995</v>
      </c>
      <c r="C1051" s="40">
        <v>118.505</v>
      </c>
      <c r="D1051" s="40">
        <v>118.505</v>
      </c>
      <c r="E1051" s="40">
        <v>49.194000000000003</v>
      </c>
      <c r="F1051" s="40">
        <v>0.27800000000000002</v>
      </c>
      <c r="G1051" s="40">
        <v>1.2270000000000001</v>
      </c>
      <c r="H1051" s="40">
        <v>24.541</v>
      </c>
      <c r="I1051" s="40">
        <v>28.119</v>
      </c>
      <c r="J1051" s="40">
        <v>3.4</v>
      </c>
      <c r="K1051" s="40">
        <v>8.26</v>
      </c>
      <c r="L1051" s="40">
        <v>414.74599999999998</v>
      </c>
    </row>
    <row r="1052" spans="1:12" x14ac:dyDescent="0.25">
      <c r="A1052" s="31" t="s">
        <v>391</v>
      </c>
      <c r="B1052" s="40">
        <v>77.352000000000004</v>
      </c>
      <c r="C1052" s="40">
        <v>123.246</v>
      </c>
      <c r="D1052" s="40">
        <v>123.246</v>
      </c>
      <c r="E1052" s="40">
        <v>47.302</v>
      </c>
      <c r="F1052" s="40">
        <v>0.26700000000000002</v>
      </c>
      <c r="G1052" s="40">
        <v>1.18</v>
      </c>
      <c r="H1052" s="40">
        <v>23.597000000000001</v>
      </c>
      <c r="I1052" s="40">
        <v>27.036999999999999</v>
      </c>
      <c r="J1052" s="40">
        <v>3.27</v>
      </c>
      <c r="K1052" s="40">
        <v>7.9420000000000002</v>
      </c>
      <c r="L1052" s="40">
        <v>423.22699999999998</v>
      </c>
    </row>
    <row r="1053" spans="1:12" x14ac:dyDescent="0.25">
      <c r="A1053" s="31" t="s">
        <v>392</v>
      </c>
      <c r="B1053" s="40">
        <v>80.326999999999998</v>
      </c>
      <c r="C1053" s="40">
        <v>127.986</v>
      </c>
      <c r="D1053" s="40">
        <v>127.986</v>
      </c>
      <c r="E1053" s="40">
        <v>45.55</v>
      </c>
      <c r="F1053" s="40">
        <v>0.25700000000000001</v>
      </c>
      <c r="G1053" s="40">
        <v>1.1359999999999999</v>
      </c>
      <c r="H1053" s="40">
        <v>22.722999999999999</v>
      </c>
      <c r="I1053" s="40">
        <v>26.036000000000001</v>
      </c>
      <c r="J1053" s="40">
        <v>3.149</v>
      </c>
      <c r="K1053" s="40">
        <v>7.6479999999999997</v>
      </c>
      <c r="L1053" s="40">
        <v>432.00099999999998</v>
      </c>
    </row>
    <row r="1054" spans="1:12" x14ac:dyDescent="0.25">
      <c r="A1054" s="31" t="s">
        <v>407</v>
      </c>
      <c r="B1054" s="40">
        <v>83.302999999999997</v>
      </c>
      <c r="C1054" s="40">
        <v>132.726</v>
      </c>
      <c r="D1054" s="40">
        <v>132.726</v>
      </c>
      <c r="E1054" s="40">
        <v>43.923000000000002</v>
      </c>
      <c r="F1054" s="40">
        <v>0.248</v>
      </c>
      <c r="G1054" s="40">
        <v>1.095</v>
      </c>
      <c r="H1054" s="40">
        <v>21.911999999999999</v>
      </c>
      <c r="I1054" s="40">
        <v>25.106000000000002</v>
      </c>
      <c r="J1054" s="40">
        <v>3.036</v>
      </c>
      <c r="K1054" s="40">
        <v>7.375</v>
      </c>
      <c r="L1054" s="40">
        <v>441.03899999999999</v>
      </c>
    </row>
    <row r="1055" spans="1:12" x14ac:dyDescent="0.25">
      <c r="A1055" s="31" t="s">
        <v>408</v>
      </c>
      <c r="B1055" s="40">
        <v>86.278000000000006</v>
      </c>
      <c r="C1055" s="40">
        <v>137.46600000000001</v>
      </c>
      <c r="D1055" s="40">
        <v>137.46600000000001</v>
      </c>
      <c r="E1055" s="40">
        <v>42.408000000000001</v>
      </c>
      <c r="F1055" s="40">
        <v>0.24</v>
      </c>
      <c r="G1055" s="40">
        <v>1.0580000000000001</v>
      </c>
      <c r="H1055" s="40">
        <v>21.155999999999999</v>
      </c>
      <c r="I1055" s="40">
        <v>24.24</v>
      </c>
      <c r="J1055" s="40">
        <v>2.931</v>
      </c>
      <c r="K1055" s="40">
        <v>7.12</v>
      </c>
      <c r="L1055" s="40">
        <v>450.31200000000001</v>
      </c>
    </row>
    <row r="1056" spans="1:12" x14ac:dyDescent="0.25">
      <c r="A1056" s="31" t="s">
        <v>409</v>
      </c>
      <c r="B1056" s="40">
        <v>89.253</v>
      </c>
      <c r="C1056" s="40">
        <v>142.20599999999999</v>
      </c>
      <c r="D1056" s="40">
        <v>142.20599999999999</v>
      </c>
      <c r="E1056" s="40">
        <v>40.994999999999997</v>
      </c>
      <c r="F1056" s="40">
        <v>0.23200000000000001</v>
      </c>
      <c r="G1056" s="40">
        <v>1.022</v>
      </c>
      <c r="H1056" s="40">
        <v>20.451000000000001</v>
      </c>
      <c r="I1056" s="40">
        <v>23.431999999999999</v>
      </c>
      <c r="J1056" s="40">
        <v>2.8340000000000001</v>
      </c>
      <c r="K1056" s="40">
        <v>6.883</v>
      </c>
      <c r="L1056" s="40">
        <v>459.79700000000003</v>
      </c>
    </row>
    <row r="1057" spans="1:12" x14ac:dyDescent="0.25">
      <c r="A1057" s="31" t="s">
        <v>410</v>
      </c>
      <c r="B1057" s="40">
        <v>95.203000000000003</v>
      </c>
      <c r="C1057" s="40">
        <v>151.68700000000001</v>
      </c>
      <c r="D1057" s="40">
        <v>151.68700000000001</v>
      </c>
      <c r="E1057" s="40">
        <v>38.433</v>
      </c>
      <c r="F1057" s="40">
        <v>0.217</v>
      </c>
      <c r="G1057" s="40">
        <v>0.95799999999999996</v>
      </c>
      <c r="H1057" s="40">
        <v>19.172999999999998</v>
      </c>
      <c r="I1057" s="40">
        <v>21.968</v>
      </c>
      <c r="J1057" s="40">
        <v>2.657</v>
      </c>
      <c r="K1057" s="40">
        <v>6.4530000000000003</v>
      </c>
      <c r="L1057" s="40">
        <v>479.32600000000002</v>
      </c>
    </row>
    <row r="1058" spans="1:12" x14ac:dyDescent="0.25">
      <c r="B1058" s="44" t="s">
        <v>315</v>
      </c>
      <c r="C1058" s="45"/>
      <c r="D1058" s="45"/>
      <c r="E1058" s="45"/>
      <c r="F1058" s="45"/>
      <c r="G1058" s="45"/>
      <c r="H1058" s="45"/>
      <c r="I1058" s="45"/>
      <c r="J1058" s="45"/>
      <c r="K1058" s="45"/>
      <c r="L1058" s="45"/>
    </row>
    <row r="1059" spans="1:12" x14ac:dyDescent="0.25">
      <c r="A1059" s="31" t="s">
        <v>173</v>
      </c>
      <c r="B1059" s="40">
        <v>2.9750000000000001</v>
      </c>
      <c r="C1059" s="40">
        <v>3.5590000000000002</v>
      </c>
      <c r="D1059" s="40">
        <v>3.5590000000000002</v>
      </c>
      <c r="E1059" s="40">
        <v>923.30399999999997</v>
      </c>
      <c r="F1059" s="40">
        <v>6.95</v>
      </c>
      <c r="G1059" s="40">
        <v>30.67</v>
      </c>
      <c r="H1059" s="40">
        <v>613.52499999999998</v>
      </c>
      <c r="I1059" s="40">
        <v>702.97400000000005</v>
      </c>
      <c r="J1059" s="40">
        <v>85.01</v>
      </c>
      <c r="K1059" s="40">
        <v>206.49100000000001</v>
      </c>
      <c r="L1059" s="40">
        <v>2287.5160000000001</v>
      </c>
    </row>
    <row r="1060" spans="1:12" x14ac:dyDescent="0.25">
      <c r="A1060" s="31" t="s">
        <v>174</v>
      </c>
      <c r="B1060" s="40">
        <v>5.95</v>
      </c>
      <c r="C1060" s="40">
        <v>7.117</v>
      </c>
      <c r="D1060" s="40">
        <v>7.117</v>
      </c>
      <c r="E1060" s="40">
        <v>461.65199999999999</v>
      </c>
      <c r="F1060" s="40">
        <v>3.4750000000000001</v>
      </c>
      <c r="G1060" s="40">
        <v>15.335000000000001</v>
      </c>
      <c r="H1060" s="40">
        <v>306.76299999999998</v>
      </c>
      <c r="I1060" s="40">
        <v>351.48700000000002</v>
      </c>
      <c r="J1060" s="40">
        <v>42.505000000000003</v>
      </c>
      <c r="K1060" s="40">
        <v>103.245</v>
      </c>
      <c r="L1060" s="40">
        <v>1158.896</v>
      </c>
    </row>
    <row r="1061" spans="1:12" x14ac:dyDescent="0.25">
      <c r="A1061" s="31" t="s">
        <v>175</v>
      </c>
      <c r="B1061" s="40">
        <v>8.9250000000000007</v>
      </c>
      <c r="C1061" s="40">
        <v>10.676</v>
      </c>
      <c r="D1061" s="40">
        <v>10.676</v>
      </c>
      <c r="E1061" s="40">
        <v>307.76799999999997</v>
      </c>
      <c r="F1061" s="40">
        <v>2.3170000000000002</v>
      </c>
      <c r="G1061" s="40">
        <v>10.223000000000001</v>
      </c>
      <c r="H1061" s="40">
        <v>204.50800000000001</v>
      </c>
      <c r="I1061" s="40">
        <v>234.32499999999999</v>
      </c>
      <c r="J1061" s="40">
        <v>28.337</v>
      </c>
      <c r="K1061" s="40">
        <v>68.83</v>
      </c>
      <c r="L1061" s="40">
        <v>789.41800000000001</v>
      </c>
    </row>
    <row r="1062" spans="1:12" x14ac:dyDescent="0.25">
      <c r="A1062" s="31" t="s">
        <v>176</v>
      </c>
      <c r="B1062" s="40">
        <v>11.9</v>
      </c>
      <c r="C1062" s="40">
        <v>14.234999999999999</v>
      </c>
      <c r="D1062" s="40">
        <v>14.234999999999999</v>
      </c>
      <c r="E1062" s="40">
        <v>230.82599999999999</v>
      </c>
      <c r="F1062" s="40">
        <v>1.738</v>
      </c>
      <c r="G1062" s="40">
        <v>7.6669999999999998</v>
      </c>
      <c r="H1062" s="40">
        <v>153.381</v>
      </c>
      <c r="I1062" s="40">
        <v>175.744</v>
      </c>
      <c r="J1062" s="40">
        <v>21.253</v>
      </c>
      <c r="K1062" s="40">
        <v>51.622999999999998</v>
      </c>
      <c r="L1062" s="40">
        <v>609.726</v>
      </c>
    </row>
    <row r="1063" spans="1:12" x14ac:dyDescent="0.25">
      <c r="A1063" s="31" t="s">
        <v>177</v>
      </c>
      <c r="B1063" s="40">
        <v>14.875</v>
      </c>
      <c r="C1063" s="40">
        <v>17.794</v>
      </c>
      <c r="D1063" s="40">
        <v>17.794</v>
      </c>
      <c r="E1063" s="40">
        <v>184.661</v>
      </c>
      <c r="F1063" s="40">
        <v>1.39</v>
      </c>
      <c r="G1063" s="40">
        <v>6.1340000000000003</v>
      </c>
      <c r="H1063" s="40">
        <v>122.705</v>
      </c>
      <c r="I1063" s="40">
        <v>140.595</v>
      </c>
      <c r="J1063" s="40">
        <v>17.001999999999999</v>
      </c>
      <c r="K1063" s="40">
        <v>41.298000000000002</v>
      </c>
      <c r="L1063" s="40">
        <v>505.94799999999998</v>
      </c>
    </row>
    <row r="1064" spans="1:12" x14ac:dyDescent="0.25">
      <c r="A1064" s="31" t="s">
        <v>178</v>
      </c>
      <c r="B1064" s="40">
        <v>17.850999999999999</v>
      </c>
      <c r="C1064" s="40">
        <v>21.352</v>
      </c>
      <c r="D1064" s="40">
        <v>21.352</v>
      </c>
      <c r="E1064" s="40">
        <v>153.88399999999999</v>
      </c>
      <c r="F1064" s="40">
        <v>1.1579999999999999</v>
      </c>
      <c r="G1064" s="40">
        <v>5.1120000000000001</v>
      </c>
      <c r="H1064" s="40">
        <v>102.254</v>
      </c>
      <c r="I1064" s="40">
        <v>117.16200000000001</v>
      </c>
      <c r="J1064" s="40">
        <v>14.167999999999999</v>
      </c>
      <c r="K1064" s="40">
        <v>34.414999999999999</v>
      </c>
      <c r="L1064" s="40">
        <v>440.125</v>
      </c>
    </row>
    <row r="1065" spans="1:12" x14ac:dyDescent="0.25">
      <c r="A1065" s="31" t="s">
        <v>179</v>
      </c>
      <c r="B1065" s="40">
        <v>20.826000000000001</v>
      </c>
      <c r="C1065" s="40">
        <v>24.911000000000001</v>
      </c>
      <c r="D1065" s="40">
        <v>24.911000000000001</v>
      </c>
      <c r="E1065" s="40">
        <v>131.90100000000001</v>
      </c>
      <c r="F1065" s="40">
        <v>0.99299999999999999</v>
      </c>
      <c r="G1065" s="40">
        <v>4.3810000000000002</v>
      </c>
      <c r="H1065" s="40">
        <v>87.646000000000001</v>
      </c>
      <c r="I1065" s="40">
        <v>100.425</v>
      </c>
      <c r="J1065" s="40">
        <v>12.144</v>
      </c>
      <c r="K1065" s="40">
        <v>29.498999999999999</v>
      </c>
      <c r="L1065" s="40">
        <v>395.99400000000003</v>
      </c>
    </row>
    <row r="1066" spans="1:12" x14ac:dyDescent="0.25">
      <c r="A1066" s="31" t="s">
        <v>180</v>
      </c>
      <c r="B1066" s="40">
        <v>23.800999999999998</v>
      </c>
      <c r="C1066" s="40">
        <v>28.47</v>
      </c>
      <c r="D1066" s="40">
        <v>28.47</v>
      </c>
      <c r="E1066" s="40">
        <v>115.413</v>
      </c>
      <c r="F1066" s="40">
        <v>0.86899999999999999</v>
      </c>
      <c r="G1066" s="40">
        <v>3.8340000000000001</v>
      </c>
      <c r="H1066" s="40">
        <v>76.691000000000003</v>
      </c>
      <c r="I1066" s="40">
        <v>87.872</v>
      </c>
      <c r="J1066" s="40">
        <v>10.625999999999999</v>
      </c>
      <c r="K1066" s="40">
        <v>25.811</v>
      </c>
      <c r="L1066" s="40">
        <v>365.42</v>
      </c>
    </row>
    <row r="1067" spans="1:12" x14ac:dyDescent="0.25">
      <c r="A1067" s="31" t="s">
        <v>181</v>
      </c>
      <c r="B1067" s="40">
        <v>26.776</v>
      </c>
      <c r="C1067" s="40">
        <v>32.027999999999999</v>
      </c>
      <c r="D1067" s="40">
        <v>32.027999999999999</v>
      </c>
      <c r="E1067" s="40">
        <v>102.589</v>
      </c>
      <c r="F1067" s="40">
        <v>0.77200000000000002</v>
      </c>
      <c r="G1067" s="40">
        <v>3.4079999999999999</v>
      </c>
      <c r="H1067" s="40">
        <v>68.168999999999997</v>
      </c>
      <c r="I1067" s="40">
        <v>78.108000000000004</v>
      </c>
      <c r="J1067" s="40">
        <v>9.4459999999999997</v>
      </c>
      <c r="K1067" s="40">
        <v>22.943000000000001</v>
      </c>
      <c r="L1067" s="40">
        <v>343.87799999999999</v>
      </c>
    </row>
    <row r="1068" spans="1:12" x14ac:dyDescent="0.25">
      <c r="A1068" s="31" t="s">
        <v>163</v>
      </c>
      <c r="B1068" s="40">
        <v>29.751000000000001</v>
      </c>
      <c r="C1068" s="40">
        <v>35.587000000000003</v>
      </c>
      <c r="D1068" s="40">
        <v>35.587000000000003</v>
      </c>
      <c r="E1068" s="40">
        <v>92.33</v>
      </c>
      <c r="F1068" s="40">
        <v>0.69499999999999995</v>
      </c>
      <c r="G1068" s="40">
        <v>3.0670000000000002</v>
      </c>
      <c r="H1068" s="40">
        <v>61.353000000000002</v>
      </c>
      <c r="I1068" s="40">
        <v>70.296999999999997</v>
      </c>
      <c r="J1068" s="40">
        <v>8.5009999999999994</v>
      </c>
      <c r="K1068" s="40">
        <v>20.649000000000001</v>
      </c>
      <c r="L1068" s="40">
        <v>328.66699999999997</v>
      </c>
    </row>
    <row r="1069" spans="1:12" x14ac:dyDescent="0.25">
      <c r="A1069" s="31" t="s">
        <v>164</v>
      </c>
      <c r="B1069" s="40">
        <v>32.725999999999999</v>
      </c>
      <c r="C1069" s="40">
        <v>39.146000000000001</v>
      </c>
      <c r="D1069" s="40">
        <v>39.146000000000001</v>
      </c>
      <c r="E1069" s="40">
        <v>83.936999999999998</v>
      </c>
      <c r="F1069" s="40">
        <v>0.63200000000000001</v>
      </c>
      <c r="G1069" s="40">
        <v>2.7879999999999998</v>
      </c>
      <c r="H1069" s="40">
        <v>55.774999999999999</v>
      </c>
      <c r="I1069" s="40">
        <v>63.906999999999996</v>
      </c>
      <c r="J1069" s="40">
        <v>7.7279999999999998</v>
      </c>
      <c r="K1069" s="40">
        <v>18.771999999999998</v>
      </c>
      <c r="L1069" s="40">
        <v>318.05700000000002</v>
      </c>
    </row>
    <row r="1070" spans="1:12" x14ac:dyDescent="0.25">
      <c r="A1070" s="31" t="s">
        <v>165</v>
      </c>
      <c r="B1070" s="40">
        <v>35.701000000000001</v>
      </c>
      <c r="C1070" s="40">
        <v>42.704999999999998</v>
      </c>
      <c r="D1070" s="40">
        <v>42.704999999999998</v>
      </c>
      <c r="E1070" s="40">
        <v>76.941999999999993</v>
      </c>
      <c r="F1070" s="40">
        <v>0.57899999999999996</v>
      </c>
      <c r="G1070" s="40">
        <v>2.556</v>
      </c>
      <c r="H1070" s="40">
        <v>51.127000000000002</v>
      </c>
      <c r="I1070" s="40">
        <v>58.581000000000003</v>
      </c>
      <c r="J1070" s="40">
        <v>7.0839999999999996</v>
      </c>
      <c r="K1070" s="40">
        <v>17.207999999999998</v>
      </c>
      <c r="L1070" s="40">
        <v>310.89600000000002</v>
      </c>
    </row>
    <row r="1071" spans="1:12" x14ac:dyDescent="0.25">
      <c r="A1071" s="31" t="s">
        <v>166</v>
      </c>
      <c r="B1071" s="40">
        <v>38.676000000000002</v>
      </c>
      <c r="C1071" s="40">
        <v>46.262999999999998</v>
      </c>
      <c r="D1071" s="40">
        <v>46.262999999999998</v>
      </c>
      <c r="E1071" s="40">
        <v>71.022999999999996</v>
      </c>
      <c r="F1071" s="40">
        <v>0.53500000000000003</v>
      </c>
      <c r="G1071" s="40">
        <v>2.359</v>
      </c>
      <c r="H1071" s="40">
        <v>47.194000000000003</v>
      </c>
      <c r="I1071" s="40">
        <v>54.075000000000003</v>
      </c>
      <c r="J1071" s="40">
        <v>6.5389999999999997</v>
      </c>
      <c r="K1071" s="40">
        <v>15.884</v>
      </c>
      <c r="L1071" s="40">
        <v>306.38799999999998</v>
      </c>
    </row>
    <row r="1072" spans="1:12" x14ac:dyDescent="0.25">
      <c r="A1072" s="31" t="s">
        <v>167</v>
      </c>
      <c r="B1072" s="40">
        <v>41.651000000000003</v>
      </c>
      <c r="C1072" s="40">
        <v>49.822000000000003</v>
      </c>
      <c r="D1072" s="40">
        <v>49.822000000000003</v>
      </c>
      <c r="E1072" s="40">
        <v>65.95</v>
      </c>
      <c r="F1072" s="40">
        <v>0.496</v>
      </c>
      <c r="G1072" s="40">
        <v>2.1909999999999998</v>
      </c>
      <c r="H1072" s="40">
        <v>43.823</v>
      </c>
      <c r="I1072" s="40">
        <v>50.212000000000003</v>
      </c>
      <c r="J1072" s="40">
        <v>6.0720000000000001</v>
      </c>
      <c r="K1072" s="40">
        <v>14.749000000000001</v>
      </c>
      <c r="L1072" s="40">
        <v>303.96699999999998</v>
      </c>
    </row>
    <row r="1073" spans="1:12" x14ac:dyDescent="0.25">
      <c r="A1073" s="31" t="s">
        <v>168</v>
      </c>
      <c r="B1073" s="40">
        <v>44.625999999999998</v>
      </c>
      <c r="C1073" s="40">
        <v>53.381</v>
      </c>
      <c r="D1073" s="40">
        <v>53.381</v>
      </c>
      <c r="E1073" s="40">
        <v>61.554000000000002</v>
      </c>
      <c r="F1073" s="40">
        <v>0.46300000000000002</v>
      </c>
      <c r="G1073" s="40">
        <v>2.0449999999999999</v>
      </c>
      <c r="H1073" s="40">
        <v>40.902000000000001</v>
      </c>
      <c r="I1073" s="40">
        <v>46.865000000000002</v>
      </c>
      <c r="J1073" s="40">
        <v>5.6669999999999998</v>
      </c>
      <c r="K1073" s="40">
        <v>13.766</v>
      </c>
      <c r="L1073" s="40">
        <v>303.21699999999998</v>
      </c>
    </row>
    <row r="1074" spans="1:12" x14ac:dyDescent="0.25">
      <c r="A1074" s="31" t="s">
        <v>169</v>
      </c>
      <c r="B1074" s="40">
        <v>47.600999999999999</v>
      </c>
      <c r="C1074" s="40">
        <v>56.94</v>
      </c>
      <c r="D1074" s="40">
        <v>56.94</v>
      </c>
      <c r="E1074" s="40">
        <v>57.706000000000003</v>
      </c>
      <c r="F1074" s="40">
        <v>0.434</v>
      </c>
      <c r="G1074" s="40">
        <v>1.917</v>
      </c>
      <c r="H1074" s="40">
        <v>38.344999999999999</v>
      </c>
      <c r="I1074" s="40">
        <v>43.936</v>
      </c>
      <c r="J1074" s="40">
        <v>5.3129999999999997</v>
      </c>
      <c r="K1074" s="40">
        <v>12.906000000000001</v>
      </c>
      <c r="L1074" s="40">
        <v>303.81900000000002</v>
      </c>
    </row>
    <row r="1075" spans="1:12" x14ac:dyDescent="0.25">
      <c r="A1075" s="31" t="s">
        <v>170</v>
      </c>
      <c r="B1075" s="40">
        <v>50.576999999999998</v>
      </c>
      <c r="C1075" s="40">
        <v>60.497999999999998</v>
      </c>
      <c r="D1075" s="40">
        <v>60.497999999999998</v>
      </c>
      <c r="E1075" s="40">
        <v>54.311999999999998</v>
      </c>
      <c r="F1075" s="40">
        <v>0.40899999999999997</v>
      </c>
      <c r="G1075" s="40">
        <v>1.804</v>
      </c>
      <c r="H1075" s="40">
        <v>36.090000000000003</v>
      </c>
      <c r="I1075" s="40">
        <v>41.350999999999999</v>
      </c>
      <c r="J1075" s="40">
        <v>5.0010000000000003</v>
      </c>
      <c r="K1075" s="40">
        <v>12.147</v>
      </c>
      <c r="L1075" s="40">
        <v>305.53899999999999</v>
      </c>
    </row>
    <row r="1076" spans="1:12" x14ac:dyDescent="0.25">
      <c r="A1076" s="31" t="s">
        <v>171</v>
      </c>
      <c r="B1076" s="40">
        <v>53.552</v>
      </c>
      <c r="C1076" s="40">
        <v>64.057000000000002</v>
      </c>
      <c r="D1076" s="40">
        <v>64.057000000000002</v>
      </c>
      <c r="E1076" s="40">
        <v>51.295000000000002</v>
      </c>
      <c r="F1076" s="40">
        <v>0.38600000000000001</v>
      </c>
      <c r="G1076" s="40">
        <v>1.704</v>
      </c>
      <c r="H1076" s="40">
        <v>34.085000000000001</v>
      </c>
      <c r="I1076" s="40">
        <v>39.054000000000002</v>
      </c>
      <c r="J1076" s="40">
        <v>4.7229999999999999</v>
      </c>
      <c r="K1076" s="40">
        <v>11.472</v>
      </c>
      <c r="L1076" s="40">
        <v>308.19</v>
      </c>
    </row>
    <row r="1077" spans="1:12" x14ac:dyDescent="0.25">
      <c r="A1077" s="31" t="s">
        <v>172</v>
      </c>
      <c r="B1077" s="40">
        <v>56.527000000000001</v>
      </c>
      <c r="C1077" s="40">
        <v>67.616</v>
      </c>
      <c r="D1077" s="40">
        <v>67.616</v>
      </c>
      <c r="E1077" s="40">
        <v>48.594999999999999</v>
      </c>
      <c r="F1077" s="40">
        <v>0.36599999999999999</v>
      </c>
      <c r="G1077" s="40">
        <v>1.6140000000000001</v>
      </c>
      <c r="H1077" s="40">
        <v>32.290999999999997</v>
      </c>
      <c r="I1077" s="40">
        <v>36.999000000000002</v>
      </c>
      <c r="J1077" s="40">
        <v>4.4740000000000002</v>
      </c>
      <c r="K1077" s="40">
        <v>10.868</v>
      </c>
      <c r="L1077" s="40">
        <v>311.62400000000002</v>
      </c>
    </row>
    <row r="1078" spans="1:12" x14ac:dyDescent="0.25">
      <c r="A1078" s="31" t="s">
        <v>348</v>
      </c>
      <c r="B1078" s="40">
        <v>59.502000000000002</v>
      </c>
      <c r="C1078" s="40">
        <v>71.174000000000007</v>
      </c>
      <c r="D1078" s="40">
        <v>71.174000000000007</v>
      </c>
      <c r="E1078" s="40">
        <v>46.164999999999999</v>
      </c>
      <c r="F1078" s="40">
        <v>0.34799999999999998</v>
      </c>
      <c r="G1078" s="40">
        <v>1.5329999999999999</v>
      </c>
      <c r="H1078" s="40">
        <v>30.675999999999998</v>
      </c>
      <c r="I1078" s="40">
        <v>35.149000000000001</v>
      </c>
      <c r="J1078" s="40">
        <v>4.2510000000000003</v>
      </c>
      <c r="K1078" s="40">
        <v>10.324999999999999</v>
      </c>
      <c r="L1078" s="40">
        <v>315.721</v>
      </c>
    </row>
    <row r="1079" spans="1:12" x14ac:dyDescent="0.25">
      <c r="A1079" s="31" t="s">
        <v>349</v>
      </c>
      <c r="B1079" s="40">
        <v>62.476999999999997</v>
      </c>
      <c r="C1079" s="40">
        <v>74.733000000000004</v>
      </c>
      <c r="D1079" s="40">
        <v>74.733000000000004</v>
      </c>
      <c r="E1079" s="40">
        <v>43.966999999999999</v>
      </c>
      <c r="F1079" s="40">
        <v>0.33100000000000002</v>
      </c>
      <c r="G1079" s="40">
        <v>1.46</v>
      </c>
      <c r="H1079" s="40">
        <v>29.215</v>
      </c>
      <c r="I1079" s="40">
        <v>33.475000000000001</v>
      </c>
      <c r="J1079" s="40">
        <v>4.048</v>
      </c>
      <c r="K1079" s="40">
        <v>9.8330000000000002</v>
      </c>
      <c r="L1079" s="40">
        <v>320.39100000000002</v>
      </c>
    </row>
    <row r="1080" spans="1:12" x14ac:dyDescent="0.25">
      <c r="A1080" s="31" t="s">
        <v>350</v>
      </c>
      <c r="B1080" s="40">
        <v>65.451999999999998</v>
      </c>
      <c r="C1080" s="40">
        <v>78.292000000000002</v>
      </c>
      <c r="D1080" s="40">
        <v>78.292000000000002</v>
      </c>
      <c r="E1080" s="40">
        <v>41.968000000000004</v>
      </c>
      <c r="F1080" s="40">
        <v>0.316</v>
      </c>
      <c r="G1080" s="40">
        <v>1.3939999999999999</v>
      </c>
      <c r="H1080" s="40">
        <v>27.888000000000002</v>
      </c>
      <c r="I1080" s="40">
        <v>31.952999999999999</v>
      </c>
      <c r="J1080" s="40">
        <v>3.8639999999999999</v>
      </c>
      <c r="K1080" s="40">
        <v>9.3859999999999992</v>
      </c>
      <c r="L1080" s="40">
        <v>325.55500000000001</v>
      </c>
    </row>
    <row r="1081" spans="1:12" x14ac:dyDescent="0.25">
      <c r="A1081" s="31" t="s">
        <v>351</v>
      </c>
      <c r="B1081" s="40">
        <v>68.427000000000007</v>
      </c>
      <c r="C1081" s="40">
        <v>81.850999999999999</v>
      </c>
      <c r="D1081" s="40">
        <v>81.850999999999999</v>
      </c>
      <c r="E1081" s="40">
        <v>40.143999999999998</v>
      </c>
      <c r="F1081" s="40">
        <v>0.30199999999999999</v>
      </c>
      <c r="G1081" s="40">
        <v>1.333</v>
      </c>
      <c r="H1081" s="40">
        <v>26.675000000000001</v>
      </c>
      <c r="I1081" s="40">
        <v>30.564</v>
      </c>
      <c r="J1081" s="40">
        <v>3.6960000000000002</v>
      </c>
      <c r="K1081" s="40">
        <v>8.9779999999999998</v>
      </c>
      <c r="L1081" s="40">
        <v>331.14699999999999</v>
      </c>
    </row>
    <row r="1082" spans="1:12" x14ac:dyDescent="0.25">
      <c r="A1082" s="31" t="s">
        <v>352</v>
      </c>
      <c r="B1082" s="40">
        <v>71.402000000000001</v>
      </c>
      <c r="C1082" s="40">
        <v>85.409000000000006</v>
      </c>
      <c r="D1082" s="40">
        <v>85.409000000000006</v>
      </c>
      <c r="E1082" s="40">
        <v>38.470999999999997</v>
      </c>
      <c r="F1082" s="40">
        <v>0.28999999999999998</v>
      </c>
      <c r="G1082" s="40">
        <v>1.278</v>
      </c>
      <c r="H1082" s="40">
        <v>25.564</v>
      </c>
      <c r="I1082" s="40">
        <v>29.291</v>
      </c>
      <c r="J1082" s="40">
        <v>3.5419999999999998</v>
      </c>
      <c r="K1082" s="40">
        <v>8.6039999999999992</v>
      </c>
      <c r="L1082" s="40">
        <v>337.11399999999998</v>
      </c>
    </row>
    <row r="1083" spans="1:12" x14ac:dyDescent="0.25">
      <c r="A1083" s="31" t="s">
        <v>353</v>
      </c>
      <c r="B1083" s="40">
        <v>74.376999999999995</v>
      </c>
      <c r="C1083" s="40">
        <v>88.968000000000004</v>
      </c>
      <c r="D1083" s="40">
        <v>88.968000000000004</v>
      </c>
      <c r="E1083" s="40">
        <v>36.932000000000002</v>
      </c>
      <c r="F1083" s="40">
        <v>0.27800000000000002</v>
      </c>
      <c r="G1083" s="40">
        <v>1.2270000000000001</v>
      </c>
      <c r="H1083" s="40">
        <v>24.541</v>
      </c>
      <c r="I1083" s="40">
        <v>28.119</v>
      </c>
      <c r="J1083" s="40">
        <v>3.4</v>
      </c>
      <c r="K1083" s="40">
        <v>8.26</v>
      </c>
      <c r="L1083" s="40">
        <v>343.41</v>
      </c>
    </row>
    <row r="1084" spans="1:12" x14ac:dyDescent="0.25">
      <c r="A1084" s="31" t="s">
        <v>393</v>
      </c>
      <c r="B1084" s="40">
        <v>77.352000000000004</v>
      </c>
      <c r="C1084" s="40">
        <v>92.527000000000001</v>
      </c>
      <c r="D1084" s="40">
        <v>92.527000000000001</v>
      </c>
      <c r="E1084" s="40">
        <v>35.512</v>
      </c>
      <c r="F1084" s="40">
        <v>0.26700000000000002</v>
      </c>
      <c r="G1084" s="40">
        <v>1.18</v>
      </c>
      <c r="H1084" s="40">
        <v>23.597000000000001</v>
      </c>
      <c r="I1084" s="40">
        <v>27.036999999999999</v>
      </c>
      <c r="J1084" s="40">
        <v>3.27</v>
      </c>
      <c r="K1084" s="40">
        <v>7.9420000000000002</v>
      </c>
      <c r="L1084" s="40">
        <v>349.99900000000002</v>
      </c>
    </row>
    <row r="1085" spans="1:12" x14ac:dyDescent="0.25">
      <c r="A1085" s="31" t="s">
        <v>394</v>
      </c>
      <c r="B1085" s="40">
        <v>80.326999999999998</v>
      </c>
      <c r="C1085" s="40">
        <v>96.084999999999994</v>
      </c>
      <c r="D1085" s="40">
        <v>96.084999999999994</v>
      </c>
      <c r="E1085" s="40">
        <v>34.195999999999998</v>
      </c>
      <c r="F1085" s="40">
        <v>0.25700000000000001</v>
      </c>
      <c r="G1085" s="40">
        <v>1.1359999999999999</v>
      </c>
      <c r="H1085" s="40">
        <v>22.722999999999999</v>
      </c>
      <c r="I1085" s="40">
        <v>26.036000000000001</v>
      </c>
      <c r="J1085" s="40">
        <v>3.149</v>
      </c>
      <c r="K1085" s="40">
        <v>7.6479999999999997</v>
      </c>
      <c r="L1085" s="40">
        <v>356.84500000000003</v>
      </c>
    </row>
    <row r="1086" spans="1:12" x14ac:dyDescent="0.25">
      <c r="A1086" s="31" t="s">
        <v>411</v>
      </c>
      <c r="B1086" s="40">
        <v>83.302999999999997</v>
      </c>
      <c r="C1086" s="40">
        <v>99.644000000000005</v>
      </c>
      <c r="D1086" s="40">
        <v>99.644000000000005</v>
      </c>
      <c r="E1086" s="40">
        <v>32.975000000000001</v>
      </c>
      <c r="F1086" s="40">
        <v>0.248</v>
      </c>
      <c r="G1086" s="40">
        <v>1.095</v>
      </c>
      <c r="H1086" s="40">
        <v>21.911999999999999</v>
      </c>
      <c r="I1086" s="40">
        <v>25.106000000000002</v>
      </c>
      <c r="J1086" s="40">
        <v>3.036</v>
      </c>
      <c r="K1086" s="40">
        <v>7.375</v>
      </c>
      <c r="L1086" s="40">
        <v>363.92700000000002</v>
      </c>
    </row>
    <row r="1087" spans="1:12" x14ac:dyDescent="0.25">
      <c r="A1087" s="31" t="s">
        <v>412</v>
      </c>
      <c r="B1087" s="40">
        <v>86.278000000000006</v>
      </c>
      <c r="C1087" s="40">
        <v>103.203</v>
      </c>
      <c r="D1087" s="40">
        <v>103.203</v>
      </c>
      <c r="E1087" s="40">
        <v>31.838000000000001</v>
      </c>
      <c r="F1087" s="40">
        <v>0.24</v>
      </c>
      <c r="G1087" s="40">
        <v>1.0580000000000001</v>
      </c>
      <c r="H1087" s="40">
        <v>21.155999999999999</v>
      </c>
      <c r="I1087" s="40">
        <v>24.24</v>
      </c>
      <c r="J1087" s="40">
        <v>2.931</v>
      </c>
      <c r="K1087" s="40">
        <v>7.12</v>
      </c>
      <c r="L1087" s="40">
        <v>371.21600000000001</v>
      </c>
    </row>
    <row r="1088" spans="1:12" x14ac:dyDescent="0.25">
      <c r="A1088" s="31" t="s">
        <v>413</v>
      </c>
      <c r="B1088" s="40">
        <v>89.253</v>
      </c>
      <c r="C1088" s="40">
        <v>106.762</v>
      </c>
      <c r="D1088" s="40">
        <v>106.762</v>
      </c>
      <c r="E1088" s="40">
        <v>30.777000000000001</v>
      </c>
      <c r="F1088" s="40">
        <v>0.23200000000000001</v>
      </c>
      <c r="G1088" s="40">
        <v>1.022</v>
      </c>
      <c r="H1088" s="40">
        <v>20.451000000000001</v>
      </c>
      <c r="I1088" s="40">
        <v>23.431999999999999</v>
      </c>
      <c r="J1088" s="40">
        <v>2.8340000000000001</v>
      </c>
      <c r="K1088" s="40">
        <v>6.883</v>
      </c>
      <c r="L1088" s="40">
        <v>378.69099999999997</v>
      </c>
    </row>
    <row r="1089" spans="1:12" x14ac:dyDescent="0.25">
      <c r="A1089" s="31" t="s">
        <v>414</v>
      </c>
      <c r="B1089" s="40">
        <v>95.203000000000003</v>
      </c>
      <c r="C1089" s="40">
        <v>113.879</v>
      </c>
      <c r="D1089" s="40">
        <v>113.879</v>
      </c>
      <c r="E1089" s="40">
        <v>28.853000000000002</v>
      </c>
      <c r="F1089" s="40">
        <v>0.217</v>
      </c>
      <c r="G1089" s="40">
        <v>0.95799999999999996</v>
      </c>
      <c r="H1089" s="40">
        <v>19.172999999999998</v>
      </c>
      <c r="I1089" s="40">
        <v>21.968</v>
      </c>
      <c r="J1089" s="40">
        <v>2.657</v>
      </c>
      <c r="K1089" s="40">
        <v>6.4530000000000003</v>
      </c>
      <c r="L1089" s="40">
        <v>394.13</v>
      </c>
    </row>
    <row r="1090" spans="1:12" x14ac:dyDescent="0.25">
      <c r="B1090" s="44" t="s">
        <v>316</v>
      </c>
      <c r="C1090" s="45"/>
      <c r="D1090" s="45"/>
      <c r="E1090" s="45"/>
      <c r="F1090" s="45"/>
      <c r="G1090" s="45"/>
      <c r="H1090" s="45"/>
      <c r="I1090" s="45"/>
      <c r="J1090" s="45"/>
      <c r="K1090" s="45"/>
      <c r="L1090" s="45"/>
    </row>
    <row r="1091" spans="1:12" x14ac:dyDescent="0.25">
      <c r="A1091" s="31" t="s">
        <v>192</v>
      </c>
      <c r="B1091" s="40">
        <v>2.9750000000000001</v>
      </c>
      <c r="C1091" s="40">
        <v>2.847</v>
      </c>
      <c r="D1091" s="40">
        <v>2.847</v>
      </c>
      <c r="E1091" s="40">
        <v>738.64300000000003</v>
      </c>
      <c r="F1091" s="40">
        <v>6.95</v>
      </c>
      <c r="G1091" s="40">
        <v>30.67</v>
      </c>
      <c r="H1091" s="40">
        <v>613.52499999999998</v>
      </c>
      <c r="I1091" s="40">
        <v>702.97400000000005</v>
      </c>
      <c r="J1091" s="40">
        <v>85.01</v>
      </c>
      <c r="K1091" s="40">
        <v>206.49100000000001</v>
      </c>
      <c r="L1091" s="40">
        <v>2101.431</v>
      </c>
    </row>
    <row r="1092" spans="1:12" x14ac:dyDescent="0.25">
      <c r="A1092" s="31" t="s">
        <v>193</v>
      </c>
      <c r="B1092" s="40">
        <v>5.95</v>
      </c>
      <c r="C1092" s="40">
        <v>5.694</v>
      </c>
      <c r="D1092" s="40">
        <v>5.694</v>
      </c>
      <c r="E1092" s="40">
        <v>369.322</v>
      </c>
      <c r="F1092" s="40">
        <v>3.4750000000000001</v>
      </c>
      <c r="G1092" s="40">
        <v>15.335000000000001</v>
      </c>
      <c r="H1092" s="40">
        <v>306.76299999999998</v>
      </c>
      <c r="I1092" s="40">
        <v>351.48700000000002</v>
      </c>
      <c r="J1092" s="40">
        <v>42.505000000000003</v>
      </c>
      <c r="K1092" s="40">
        <v>103.245</v>
      </c>
      <c r="L1092" s="40">
        <v>1063.72</v>
      </c>
    </row>
    <row r="1093" spans="1:12" x14ac:dyDescent="0.25">
      <c r="A1093" s="31" t="s">
        <v>194</v>
      </c>
      <c r="B1093" s="40">
        <v>8.9250000000000007</v>
      </c>
      <c r="C1093" s="40">
        <v>8.5410000000000004</v>
      </c>
      <c r="D1093" s="40">
        <v>8.5410000000000004</v>
      </c>
      <c r="E1093" s="40">
        <v>246.214</v>
      </c>
      <c r="F1093" s="40">
        <v>2.3170000000000002</v>
      </c>
      <c r="G1093" s="40">
        <v>10.223000000000001</v>
      </c>
      <c r="H1093" s="40">
        <v>204.50800000000001</v>
      </c>
      <c r="I1093" s="40">
        <v>234.32499999999999</v>
      </c>
      <c r="J1093" s="40">
        <v>28.337</v>
      </c>
      <c r="K1093" s="40">
        <v>68.83</v>
      </c>
      <c r="L1093" s="40">
        <v>723.59400000000005</v>
      </c>
    </row>
    <row r="1094" spans="1:12" x14ac:dyDescent="0.25">
      <c r="A1094" s="31" t="s">
        <v>195</v>
      </c>
      <c r="B1094" s="40">
        <v>11.9</v>
      </c>
      <c r="C1094" s="40">
        <v>11.388</v>
      </c>
      <c r="D1094" s="40">
        <v>11.388</v>
      </c>
      <c r="E1094" s="40">
        <v>184.661</v>
      </c>
      <c r="F1094" s="40">
        <v>1.738</v>
      </c>
      <c r="G1094" s="40">
        <v>7.6669999999999998</v>
      </c>
      <c r="H1094" s="40">
        <v>153.381</v>
      </c>
      <c r="I1094" s="40">
        <v>175.744</v>
      </c>
      <c r="J1094" s="40">
        <v>21.253</v>
      </c>
      <c r="K1094" s="40">
        <v>51.622999999999998</v>
      </c>
      <c r="L1094" s="40">
        <v>557.86699999999996</v>
      </c>
    </row>
    <row r="1095" spans="1:12" x14ac:dyDescent="0.25">
      <c r="A1095" s="31" t="s">
        <v>196</v>
      </c>
      <c r="B1095" s="40">
        <v>14.875</v>
      </c>
      <c r="C1095" s="40">
        <v>14.234999999999999</v>
      </c>
      <c r="D1095" s="40">
        <v>14.234999999999999</v>
      </c>
      <c r="E1095" s="40">
        <v>147.72900000000001</v>
      </c>
      <c r="F1095" s="40">
        <v>1.39</v>
      </c>
      <c r="G1095" s="40">
        <v>6.1340000000000003</v>
      </c>
      <c r="H1095" s="40">
        <v>122.705</v>
      </c>
      <c r="I1095" s="40">
        <v>140.595</v>
      </c>
      <c r="J1095" s="40">
        <v>17.001999999999999</v>
      </c>
      <c r="K1095" s="40">
        <v>41.298000000000002</v>
      </c>
      <c r="L1095" s="40">
        <v>461.89800000000002</v>
      </c>
    </row>
    <row r="1096" spans="1:12" x14ac:dyDescent="0.25">
      <c r="A1096" s="31" t="s">
        <v>197</v>
      </c>
      <c r="B1096" s="40">
        <v>17.850999999999999</v>
      </c>
      <c r="C1096" s="40">
        <v>17.082000000000001</v>
      </c>
      <c r="D1096" s="40">
        <v>17.082000000000001</v>
      </c>
      <c r="E1096" s="40">
        <v>123.107</v>
      </c>
      <c r="F1096" s="40">
        <v>1.1579999999999999</v>
      </c>
      <c r="G1096" s="40">
        <v>5.1120000000000001</v>
      </c>
      <c r="H1096" s="40">
        <v>102.254</v>
      </c>
      <c r="I1096" s="40">
        <v>117.16200000000001</v>
      </c>
      <c r="J1096" s="40">
        <v>14.167999999999999</v>
      </c>
      <c r="K1096" s="40">
        <v>34.414999999999999</v>
      </c>
      <c r="L1096" s="40">
        <v>400.80799999999999</v>
      </c>
    </row>
    <row r="1097" spans="1:12" x14ac:dyDescent="0.25">
      <c r="A1097" s="31" t="s">
        <v>198</v>
      </c>
      <c r="B1097" s="40">
        <v>20.826000000000001</v>
      </c>
      <c r="C1097" s="40">
        <v>19.928999999999998</v>
      </c>
      <c r="D1097" s="40">
        <v>19.928999999999998</v>
      </c>
      <c r="E1097" s="40">
        <v>105.52</v>
      </c>
      <c r="F1097" s="40">
        <v>0.99299999999999999</v>
      </c>
      <c r="G1097" s="40">
        <v>4.3810000000000002</v>
      </c>
      <c r="H1097" s="40">
        <v>87.646000000000001</v>
      </c>
      <c r="I1097" s="40">
        <v>100.425</v>
      </c>
      <c r="J1097" s="40">
        <v>12.144</v>
      </c>
      <c r="K1097" s="40">
        <v>29.498999999999999</v>
      </c>
      <c r="L1097" s="40">
        <v>359.649</v>
      </c>
    </row>
    <row r="1098" spans="1:12" x14ac:dyDescent="0.25">
      <c r="A1098" s="31" t="s">
        <v>199</v>
      </c>
      <c r="B1098" s="40">
        <v>23.800999999999998</v>
      </c>
      <c r="C1098" s="40">
        <v>22.776</v>
      </c>
      <c r="D1098" s="40">
        <v>22.776</v>
      </c>
      <c r="E1098" s="40">
        <v>92.33</v>
      </c>
      <c r="F1098" s="40">
        <v>0.86899999999999999</v>
      </c>
      <c r="G1098" s="40">
        <v>3.8340000000000001</v>
      </c>
      <c r="H1098" s="40">
        <v>76.691000000000003</v>
      </c>
      <c r="I1098" s="40">
        <v>87.872</v>
      </c>
      <c r="J1098" s="40">
        <v>10.625999999999999</v>
      </c>
      <c r="K1098" s="40">
        <v>25.811</v>
      </c>
      <c r="L1098" s="40">
        <v>330.94900000000001</v>
      </c>
    </row>
    <row r="1099" spans="1:12" x14ac:dyDescent="0.25">
      <c r="A1099" s="31" t="s">
        <v>200</v>
      </c>
      <c r="B1099" s="40">
        <v>26.776</v>
      </c>
      <c r="C1099" s="40">
        <v>25.623000000000001</v>
      </c>
      <c r="D1099" s="40">
        <v>25.623000000000001</v>
      </c>
      <c r="E1099" s="40">
        <v>82.070999999999998</v>
      </c>
      <c r="F1099" s="40">
        <v>0.77200000000000002</v>
      </c>
      <c r="G1099" s="40">
        <v>3.4079999999999999</v>
      </c>
      <c r="H1099" s="40">
        <v>68.168999999999997</v>
      </c>
      <c r="I1099" s="40">
        <v>78.108000000000004</v>
      </c>
      <c r="J1099" s="40">
        <v>9.4459999999999997</v>
      </c>
      <c r="K1099" s="40">
        <v>22.943000000000001</v>
      </c>
      <c r="L1099" s="40">
        <v>310.55</v>
      </c>
    </row>
    <row r="1100" spans="1:12" x14ac:dyDescent="0.25">
      <c r="A1100" s="31" t="s">
        <v>182</v>
      </c>
      <c r="B1100" s="40">
        <v>29.751000000000001</v>
      </c>
      <c r="C1100" s="40">
        <v>28.47</v>
      </c>
      <c r="D1100" s="40">
        <v>28.47</v>
      </c>
      <c r="E1100" s="40">
        <v>73.864000000000004</v>
      </c>
      <c r="F1100" s="40">
        <v>0.69499999999999995</v>
      </c>
      <c r="G1100" s="40">
        <v>3.0670000000000002</v>
      </c>
      <c r="H1100" s="40">
        <v>61.353000000000002</v>
      </c>
      <c r="I1100" s="40">
        <v>70.296999999999997</v>
      </c>
      <c r="J1100" s="40">
        <v>8.5009999999999994</v>
      </c>
      <c r="K1100" s="40">
        <v>20.649000000000001</v>
      </c>
      <c r="L1100" s="40">
        <v>295.96699999999998</v>
      </c>
    </row>
    <row r="1101" spans="1:12" x14ac:dyDescent="0.25">
      <c r="A1101" s="31" t="s">
        <v>183</v>
      </c>
      <c r="B1101" s="40">
        <v>32.725999999999999</v>
      </c>
      <c r="C1101" s="40">
        <v>31.317</v>
      </c>
      <c r="D1101" s="40">
        <v>31.317</v>
      </c>
      <c r="E1101" s="40">
        <v>67.149000000000001</v>
      </c>
      <c r="F1101" s="40">
        <v>0.63200000000000001</v>
      </c>
      <c r="G1101" s="40">
        <v>2.7879999999999998</v>
      </c>
      <c r="H1101" s="40">
        <v>55.774999999999999</v>
      </c>
      <c r="I1101" s="40">
        <v>63.906999999999996</v>
      </c>
      <c r="J1101" s="40">
        <v>7.7279999999999998</v>
      </c>
      <c r="K1101" s="40">
        <v>18.771999999999998</v>
      </c>
      <c r="L1101" s="40">
        <v>285.61099999999999</v>
      </c>
    </row>
    <row r="1102" spans="1:12" x14ac:dyDescent="0.25">
      <c r="A1102" s="31" t="s">
        <v>184</v>
      </c>
      <c r="B1102" s="40">
        <v>35.701000000000001</v>
      </c>
      <c r="C1102" s="40">
        <v>34.164000000000001</v>
      </c>
      <c r="D1102" s="40">
        <v>34.164000000000001</v>
      </c>
      <c r="E1102" s="40">
        <v>61.554000000000002</v>
      </c>
      <c r="F1102" s="40">
        <v>0.57899999999999996</v>
      </c>
      <c r="G1102" s="40">
        <v>2.556</v>
      </c>
      <c r="H1102" s="40">
        <v>51.127000000000002</v>
      </c>
      <c r="I1102" s="40">
        <v>58.581000000000003</v>
      </c>
      <c r="J1102" s="40">
        <v>7.0839999999999996</v>
      </c>
      <c r="K1102" s="40">
        <v>17.207999999999998</v>
      </c>
      <c r="L1102" s="40">
        <v>278.42599999999999</v>
      </c>
    </row>
    <row r="1103" spans="1:12" x14ac:dyDescent="0.25">
      <c r="A1103" s="31" t="s">
        <v>185</v>
      </c>
      <c r="B1103" s="40">
        <v>38.676000000000002</v>
      </c>
      <c r="C1103" s="40">
        <v>37.011000000000003</v>
      </c>
      <c r="D1103" s="40">
        <v>37.011000000000003</v>
      </c>
      <c r="E1103" s="40">
        <v>56.819000000000003</v>
      </c>
      <c r="F1103" s="40">
        <v>0.53500000000000003</v>
      </c>
      <c r="G1103" s="40">
        <v>2.359</v>
      </c>
      <c r="H1103" s="40">
        <v>47.194000000000003</v>
      </c>
      <c r="I1103" s="40">
        <v>54.075000000000003</v>
      </c>
      <c r="J1103" s="40">
        <v>6.5389999999999997</v>
      </c>
      <c r="K1103" s="40">
        <v>15.884</v>
      </c>
      <c r="L1103" s="40">
        <v>273.68</v>
      </c>
    </row>
    <row r="1104" spans="1:12" x14ac:dyDescent="0.25">
      <c r="A1104" s="31" t="s">
        <v>186</v>
      </c>
      <c r="B1104" s="40">
        <v>41.651000000000003</v>
      </c>
      <c r="C1104" s="40">
        <v>39.857999999999997</v>
      </c>
      <c r="D1104" s="40">
        <v>39.857999999999997</v>
      </c>
      <c r="E1104" s="40">
        <v>52.76</v>
      </c>
      <c r="F1104" s="40">
        <v>0.496</v>
      </c>
      <c r="G1104" s="40">
        <v>2.1909999999999998</v>
      </c>
      <c r="H1104" s="40">
        <v>43.823</v>
      </c>
      <c r="I1104" s="40">
        <v>50.212000000000003</v>
      </c>
      <c r="J1104" s="40">
        <v>6.0720000000000001</v>
      </c>
      <c r="K1104" s="40">
        <v>14.749000000000001</v>
      </c>
      <c r="L1104" s="40">
        <v>270.84899999999999</v>
      </c>
    </row>
    <row r="1105" spans="1:12" x14ac:dyDescent="0.25">
      <c r="A1105" s="31" t="s">
        <v>187</v>
      </c>
      <c r="B1105" s="40">
        <v>44.625999999999998</v>
      </c>
      <c r="C1105" s="40">
        <v>42.704999999999998</v>
      </c>
      <c r="D1105" s="40">
        <v>42.704999999999998</v>
      </c>
      <c r="E1105" s="40">
        <v>49.243000000000002</v>
      </c>
      <c r="F1105" s="40">
        <v>0.46300000000000002</v>
      </c>
      <c r="G1105" s="40">
        <v>2.0449999999999999</v>
      </c>
      <c r="H1105" s="40">
        <v>40.902000000000001</v>
      </c>
      <c r="I1105" s="40">
        <v>46.865000000000002</v>
      </c>
      <c r="J1105" s="40">
        <v>5.6669999999999998</v>
      </c>
      <c r="K1105" s="40">
        <v>13.766</v>
      </c>
      <c r="L1105" s="40">
        <v>269.55399999999997</v>
      </c>
    </row>
    <row r="1106" spans="1:12" x14ac:dyDescent="0.25">
      <c r="A1106" s="31" t="s">
        <v>188</v>
      </c>
      <c r="B1106" s="40">
        <v>47.600999999999999</v>
      </c>
      <c r="C1106" s="40">
        <v>45.552</v>
      </c>
      <c r="D1106" s="40">
        <v>45.552</v>
      </c>
      <c r="E1106" s="40">
        <v>46.164999999999999</v>
      </c>
      <c r="F1106" s="40">
        <v>0.434</v>
      </c>
      <c r="G1106" s="40">
        <v>1.917</v>
      </c>
      <c r="H1106" s="40">
        <v>38.344999999999999</v>
      </c>
      <c r="I1106" s="40">
        <v>43.936</v>
      </c>
      <c r="J1106" s="40">
        <v>5.3129999999999997</v>
      </c>
      <c r="K1106" s="40">
        <v>12.906000000000001</v>
      </c>
      <c r="L1106" s="40">
        <v>269.50200000000001</v>
      </c>
    </row>
    <row r="1107" spans="1:12" x14ac:dyDescent="0.25">
      <c r="A1107" s="31" t="s">
        <v>189</v>
      </c>
      <c r="B1107" s="40">
        <v>50.576999999999998</v>
      </c>
      <c r="C1107" s="40">
        <v>48.399000000000001</v>
      </c>
      <c r="D1107" s="40">
        <v>48.399000000000001</v>
      </c>
      <c r="E1107" s="40">
        <v>43.45</v>
      </c>
      <c r="F1107" s="40">
        <v>0.40899999999999997</v>
      </c>
      <c r="G1107" s="40">
        <v>1.804</v>
      </c>
      <c r="H1107" s="40">
        <v>36.090000000000003</v>
      </c>
      <c r="I1107" s="40">
        <v>41.350999999999999</v>
      </c>
      <c r="J1107" s="40">
        <v>5.0010000000000003</v>
      </c>
      <c r="K1107" s="40">
        <v>12.147</v>
      </c>
      <c r="L1107" s="40">
        <v>270.47899999999998</v>
      </c>
    </row>
    <row r="1108" spans="1:12" x14ac:dyDescent="0.25">
      <c r="A1108" s="31" t="s">
        <v>190</v>
      </c>
      <c r="B1108" s="40">
        <v>53.552</v>
      </c>
      <c r="C1108" s="40">
        <v>51.246000000000002</v>
      </c>
      <c r="D1108" s="40">
        <v>51.246000000000002</v>
      </c>
      <c r="E1108" s="40">
        <v>41.036000000000001</v>
      </c>
      <c r="F1108" s="40">
        <v>0.38600000000000001</v>
      </c>
      <c r="G1108" s="40">
        <v>1.704</v>
      </c>
      <c r="H1108" s="40">
        <v>34.085000000000001</v>
      </c>
      <c r="I1108" s="40">
        <v>39.054000000000002</v>
      </c>
      <c r="J1108" s="40">
        <v>4.7229999999999999</v>
      </c>
      <c r="K1108" s="40">
        <v>11.472</v>
      </c>
      <c r="L1108" s="40">
        <v>272.30900000000003</v>
      </c>
    </row>
    <row r="1109" spans="1:12" x14ac:dyDescent="0.25">
      <c r="A1109" s="31" t="s">
        <v>191</v>
      </c>
      <c r="B1109" s="40">
        <v>56.527000000000001</v>
      </c>
      <c r="C1109" s="40">
        <v>54.093000000000004</v>
      </c>
      <c r="D1109" s="40">
        <v>54.093000000000004</v>
      </c>
      <c r="E1109" s="40">
        <v>38.875999999999998</v>
      </c>
      <c r="F1109" s="40">
        <v>0.36599999999999999</v>
      </c>
      <c r="G1109" s="40">
        <v>1.6140000000000001</v>
      </c>
      <c r="H1109" s="40">
        <v>32.290999999999997</v>
      </c>
      <c r="I1109" s="40">
        <v>36.999000000000002</v>
      </c>
      <c r="J1109" s="40">
        <v>4.4740000000000002</v>
      </c>
      <c r="K1109" s="40">
        <v>10.868</v>
      </c>
      <c r="L1109" s="40">
        <v>274.85899999999998</v>
      </c>
    </row>
    <row r="1110" spans="1:12" x14ac:dyDescent="0.25">
      <c r="A1110" s="31" t="s">
        <v>354</v>
      </c>
      <c r="B1110" s="40">
        <v>59.502000000000002</v>
      </c>
      <c r="C1110" s="40">
        <v>56.94</v>
      </c>
      <c r="D1110" s="40">
        <v>56.94</v>
      </c>
      <c r="E1110" s="40">
        <v>36.932000000000002</v>
      </c>
      <c r="F1110" s="40">
        <v>0.34799999999999998</v>
      </c>
      <c r="G1110" s="40">
        <v>1.5329999999999999</v>
      </c>
      <c r="H1110" s="40">
        <v>30.675999999999998</v>
      </c>
      <c r="I1110" s="40">
        <v>35.149000000000001</v>
      </c>
      <c r="J1110" s="40">
        <v>4.2510000000000003</v>
      </c>
      <c r="K1110" s="40">
        <v>10.324999999999999</v>
      </c>
      <c r="L1110" s="40">
        <v>278.02</v>
      </c>
    </row>
    <row r="1111" spans="1:12" x14ac:dyDescent="0.25">
      <c r="A1111" s="31" t="s">
        <v>355</v>
      </c>
      <c r="B1111" s="40">
        <v>62.476999999999997</v>
      </c>
      <c r="C1111" s="40">
        <v>59.786000000000001</v>
      </c>
      <c r="D1111" s="40">
        <v>59.786000000000001</v>
      </c>
      <c r="E1111" s="40">
        <v>35.173000000000002</v>
      </c>
      <c r="F1111" s="40">
        <v>0.33100000000000002</v>
      </c>
      <c r="G1111" s="40">
        <v>1.46</v>
      </c>
      <c r="H1111" s="40">
        <v>29.215</v>
      </c>
      <c r="I1111" s="40">
        <v>33.475000000000001</v>
      </c>
      <c r="J1111" s="40">
        <v>4.048</v>
      </c>
      <c r="K1111" s="40">
        <v>9.8330000000000002</v>
      </c>
      <c r="L1111" s="40">
        <v>281.70299999999997</v>
      </c>
    </row>
    <row r="1112" spans="1:12" x14ac:dyDescent="0.25">
      <c r="A1112" s="31" t="s">
        <v>356</v>
      </c>
      <c r="B1112" s="40">
        <v>65.451999999999998</v>
      </c>
      <c r="C1112" s="40">
        <v>62.633000000000003</v>
      </c>
      <c r="D1112" s="40">
        <v>62.633000000000003</v>
      </c>
      <c r="E1112" s="40">
        <v>33.575000000000003</v>
      </c>
      <c r="F1112" s="40">
        <v>0.316</v>
      </c>
      <c r="G1112" s="40">
        <v>1.3939999999999999</v>
      </c>
      <c r="H1112" s="40">
        <v>27.888000000000002</v>
      </c>
      <c r="I1112" s="40">
        <v>31.952999999999999</v>
      </c>
      <c r="J1112" s="40">
        <v>3.8639999999999999</v>
      </c>
      <c r="K1112" s="40">
        <v>9.3859999999999992</v>
      </c>
      <c r="L1112" s="40">
        <v>285.84399999999999</v>
      </c>
    </row>
    <row r="1113" spans="1:12" x14ac:dyDescent="0.25">
      <c r="A1113" s="31" t="s">
        <v>357</v>
      </c>
      <c r="B1113" s="40">
        <v>68.427000000000007</v>
      </c>
      <c r="C1113" s="40">
        <v>65.48</v>
      </c>
      <c r="D1113" s="40">
        <v>65.48</v>
      </c>
      <c r="E1113" s="40">
        <v>32.115000000000002</v>
      </c>
      <c r="F1113" s="40">
        <v>0.30199999999999999</v>
      </c>
      <c r="G1113" s="40">
        <v>1.333</v>
      </c>
      <c r="H1113" s="40">
        <v>26.675000000000001</v>
      </c>
      <c r="I1113" s="40">
        <v>30.564</v>
      </c>
      <c r="J1113" s="40">
        <v>3.6960000000000002</v>
      </c>
      <c r="K1113" s="40">
        <v>8.9779999999999998</v>
      </c>
      <c r="L1113" s="40">
        <v>290.37599999999998</v>
      </c>
    </row>
    <row r="1114" spans="1:12" x14ac:dyDescent="0.25">
      <c r="A1114" s="31" t="s">
        <v>358</v>
      </c>
      <c r="B1114" s="40">
        <v>71.402000000000001</v>
      </c>
      <c r="C1114" s="40">
        <v>68.326999999999998</v>
      </c>
      <c r="D1114" s="40">
        <v>68.326999999999998</v>
      </c>
      <c r="E1114" s="40">
        <v>30.777000000000001</v>
      </c>
      <c r="F1114" s="40">
        <v>0.28999999999999998</v>
      </c>
      <c r="G1114" s="40">
        <v>1.278</v>
      </c>
      <c r="H1114" s="40">
        <v>25.564</v>
      </c>
      <c r="I1114" s="40">
        <v>29.291</v>
      </c>
      <c r="J1114" s="40">
        <v>3.5419999999999998</v>
      </c>
      <c r="K1114" s="40">
        <v>8.6039999999999992</v>
      </c>
      <c r="L1114" s="40">
        <v>295.25599999999997</v>
      </c>
    </row>
    <row r="1115" spans="1:12" x14ac:dyDescent="0.25">
      <c r="A1115" s="31" t="s">
        <v>359</v>
      </c>
      <c r="B1115" s="40">
        <v>74.376999999999995</v>
      </c>
      <c r="C1115" s="40">
        <v>71.174000000000007</v>
      </c>
      <c r="D1115" s="40">
        <v>71.174000000000007</v>
      </c>
      <c r="E1115" s="40">
        <v>29.545999999999999</v>
      </c>
      <c r="F1115" s="40">
        <v>0.27800000000000002</v>
      </c>
      <c r="G1115" s="40">
        <v>1.2270000000000001</v>
      </c>
      <c r="H1115" s="40">
        <v>24.541</v>
      </c>
      <c r="I1115" s="40">
        <v>28.119</v>
      </c>
      <c r="J1115" s="40">
        <v>3.4</v>
      </c>
      <c r="K1115" s="40">
        <v>8.26</v>
      </c>
      <c r="L1115" s="40">
        <v>300.43599999999998</v>
      </c>
    </row>
    <row r="1116" spans="1:12" x14ac:dyDescent="0.25">
      <c r="A1116" s="31" t="s">
        <v>395</v>
      </c>
      <c r="B1116" s="40">
        <v>77.352000000000004</v>
      </c>
      <c r="C1116" s="40">
        <v>74.021000000000001</v>
      </c>
      <c r="D1116" s="40">
        <v>74.021000000000001</v>
      </c>
      <c r="E1116" s="40">
        <v>28.408999999999999</v>
      </c>
      <c r="F1116" s="40">
        <v>0.26700000000000002</v>
      </c>
      <c r="G1116" s="40">
        <v>1.18</v>
      </c>
      <c r="H1116" s="40">
        <v>23.597000000000001</v>
      </c>
      <c r="I1116" s="40">
        <v>27.036999999999999</v>
      </c>
      <c r="J1116" s="40">
        <v>3.27</v>
      </c>
      <c r="K1116" s="40">
        <v>7.9420000000000002</v>
      </c>
      <c r="L1116" s="40">
        <v>305.88400000000001</v>
      </c>
    </row>
    <row r="1117" spans="1:12" x14ac:dyDescent="0.25">
      <c r="A1117" s="31" t="s">
        <v>396</v>
      </c>
      <c r="B1117" s="40">
        <v>80.326999999999998</v>
      </c>
      <c r="C1117" s="40">
        <v>76.867999999999995</v>
      </c>
      <c r="D1117" s="40">
        <v>76.867999999999995</v>
      </c>
      <c r="E1117" s="40">
        <v>27.356999999999999</v>
      </c>
      <c r="F1117" s="40">
        <v>0.25700000000000001</v>
      </c>
      <c r="G1117" s="40">
        <v>1.1359999999999999</v>
      </c>
      <c r="H1117" s="40">
        <v>22.722999999999999</v>
      </c>
      <c r="I1117" s="40">
        <v>26.036000000000001</v>
      </c>
      <c r="J1117" s="40">
        <v>3.149</v>
      </c>
      <c r="K1117" s="40">
        <v>7.6479999999999997</v>
      </c>
      <c r="L1117" s="40">
        <v>311.572</v>
      </c>
    </row>
    <row r="1118" spans="1:12" x14ac:dyDescent="0.25">
      <c r="A1118" s="31" t="s">
        <v>415</v>
      </c>
      <c r="B1118" s="40">
        <v>83.302999999999997</v>
      </c>
      <c r="C1118" s="40">
        <v>79.715000000000003</v>
      </c>
      <c r="D1118" s="40">
        <v>79.715000000000003</v>
      </c>
      <c r="E1118" s="40">
        <v>26.38</v>
      </c>
      <c r="F1118" s="40">
        <v>0.248</v>
      </c>
      <c r="G1118" s="40">
        <v>1.095</v>
      </c>
      <c r="H1118" s="40">
        <v>21.911999999999999</v>
      </c>
      <c r="I1118" s="40">
        <v>25.106000000000002</v>
      </c>
      <c r="J1118" s="40">
        <v>3.036</v>
      </c>
      <c r="K1118" s="40">
        <v>7.375</v>
      </c>
      <c r="L1118" s="40">
        <v>317.47399999999999</v>
      </c>
    </row>
    <row r="1119" spans="1:12" x14ac:dyDescent="0.25">
      <c r="A1119" s="31" t="s">
        <v>416</v>
      </c>
      <c r="B1119" s="40">
        <v>86.278000000000006</v>
      </c>
      <c r="C1119" s="40">
        <v>82.561999999999998</v>
      </c>
      <c r="D1119" s="40">
        <v>82.561999999999998</v>
      </c>
      <c r="E1119" s="40">
        <v>25.47</v>
      </c>
      <c r="F1119" s="40">
        <v>0.24</v>
      </c>
      <c r="G1119" s="40">
        <v>1.0580000000000001</v>
      </c>
      <c r="H1119" s="40">
        <v>21.155999999999999</v>
      </c>
      <c r="I1119" s="40">
        <v>24.24</v>
      </c>
      <c r="J1119" s="40">
        <v>2.931</v>
      </c>
      <c r="K1119" s="40">
        <v>7.12</v>
      </c>
      <c r="L1119" s="40">
        <v>323.56599999999997</v>
      </c>
    </row>
    <row r="1120" spans="1:12" x14ac:dyDescent="0.25">
      <c r="A1120" s="31" t="s">
        <v>417</v>
      </c>
      <c r="B1120" s="40">
        <v>89.253</v>
      </c>
      <c r="C1120" s="40">
        <v>85.409000000000006</v>
      </c>
      <c r="D1120" s="40">
        <v>85.409000000000006</v>
      </c>
      <c r="E1120" s="40">
        <v>24.620999999999999</v>
      </c>
      <c r="F1120" s="40">
        <v>0.23200000000000001</v>
      </c>
      <c r="G1120" s="40">
        <v>1.022</v>
      </c>
      <c r="H1120" s="40">
        <v>20.451000000000001</v>
      </c>
      <c r="I1120" s="40">
        <v>23.431999999999999</v>
      </c>
      <c r="J1120" s="40">
        <v>2.8340000000000001</v>
      </c>
      <c r="K1120" s="40">
        <v>6.883</v>
      </c>
      <c r="L1120" s="40">
        <v>329.82900000000001</v>
      </c>
    </row>
    <row r="1121" spans="1:12" x14ac:dyDescent="0.25">
      <c r="A1121" s="31" t="s">
        <v>418</v>
      </c>
      <c r="B1121" s="40">
        <v>95.203000000000003</v>
      </c>
      <c r="C1121" s="40">
        <v>91.102999999999994</v>
      </c>
      <c r="D1121" s="40">
        <v>91.102999999999994</v>
      </c>
      <c r="E1121" s="40">
        <v>23.082999999999998</v>
      </c>
      <c r="F1121" s="40">
        <v>0.217</v>
      </c>
      <c r="G1121" s="40">
        <v>0.95799999999999996</v>
      </c>
      <c r="H1121" s="40">
        <v>19.172999999999998</v>
      </c>
      <c r="I1121" s="40">
        <v>21.968</v>
      </c>
      <c r="J1121" s="40">
        <v>2.657</v>
      </c>
      <c r="K1121" s="40">
        <v>6.4530000000000003</v>
      </c>
      <c r="L1121" s="40">
        <v>342.80799999999999</v>
      </c>
    </row>
    <row r="1122" spans="1:12" x14ac:dyDescent="0.25">
      <c r="B1122" s="44" t="s">
        <v>317</v>
      </c>
      <c r="C1122" s="45"/>
      <c r="D1122" s="45"/>
      <c r="E1122" s="45"/>
      <c r="F1122" s="45"/>
      <c r="G1122" s="45"/>
      <c r="H1122" s="45"/>
      <c r="I1122" s="45"/>
      <c r="J1122" s="45"/>
      <c r="K1122" s="45"/>
      <c r="L1122" s="45"/>
    </row>
    <row r="1123" spans="1:12" x14ac:dyDescent="0.25">
      <c r="A1123" s="31" t="s">
        <v>211</v>
      </c>
      <c r="B1123" s="40">
        <v>2.9750000000000001</v>
      </c>
      <c r="C1123" s="40">
        <v>9.4949999999999992</v>
      </c>
      <c r="D1123" s="40">
        <v>9.4949999999999992</v>
      </c>
      <c r="E1123" s="40">
        <v>2463.3739999999998</v>
      </c>
      <c r="F1123" s="40">
        <v>6.95</v>
      </c>
      <c r="G1123" s="40">
        <v>30.67</v>
      </c>
      <c r="H1123" s="40">
        <v>613.52499999999998</v>
      </c>
      <c r="I1123" s="40">
        <v>702.97400000000005</v>
      </c>
      <c r="J1123" s="40">
        <v>85.01</v>
      </c>
      <c r="K1123" s="40">
        <v>206.49100000000001</v>
      </c>
      <c r="L1123" s="40">
        <v>3839.4580000000001</v>
      </c>
    </row>
    <row r="1124" spans="1:12" x14ac:dyDescent="0.25">
      <c r="A1124" s="31" t="s">
        <v>212</v>
      </c>
      <c r="B1124" s="40">
        <v>5.95</v>
      </c>
      <c r="C1124" s="40">
        <v>18.989000000000001</v>
      </c>
      <c r="D1124" s="40">
        <v>18.989000000000001</v>
      </c>
      <c r="E1124" s="40">
        <v>1231.6869999999999</v>
      </c>
      <c r="F1124" s="40">
        <v>3.4750000000000001</v>
      </c>
      <c r="G1124" s="40">
        <v>15.335000000000001</v>
      </c>
      <c r="H1124" s="40">
        <v>306.76299999999998</v>
      </c>
      <c r="I1124" s="40">
        <v>351.48700000000002</v>
      </c>
      <c r="J1124" s="40">
        <v>42.505000000000003</v>
      </c>
      <c r="K1124" s="40">
        <v>103.245</v>
      </c>
      <c r="L1124" s="40">
        <v>1952.675</v>
      </c>
    </row>
    <row r="1125" spans="1:12" x14ac:dyDescent="0.25">
      <c r="A1125" s="31" t="s">
        <v>213</v>
      </c>
      <c r="B1125" s="40">
        <v>8.9250000000000007</v>
      </c>
      <c r="C1125" s="40">
        <v>28.484000000000002</v>
      </c>
      <c r="D1125" s="40">
        <v>28.484000000000002</v>
      </c>
      <c r="E1125" s="40">
        <v>821.125</v>
      </c>
      <c r="F1125" s="40">
        <v>2.3170000000000002</v>
      </c>
      <c r="G1125" s="40">
        <v>10.223000000000001</v>
      </c>
      <c r="H1125" s="40">
        <v>204.50800000000001</v>
      </c>
      <c r="I1125" s="40">
        <v>234.32499999999999</v>
      </c>
      <c r="J1125" s="40">
        <v>28.337</v>
      </c>
      <c r="K1125" s="40">
        <v>68.83</v>
      </c>
      <c r="L1125" s="40">
        <v>1338.3910000000001</v>
      </c>
    </row>
    <row r="1126" spans="1:12" x14ac:dyDescent="0.25">
      <c r="A1126" s="31" t="s">
        <v>214</v>
      </c>
      <c r="B1126" s="40">
        <v>11.9</v>
      </c>
      <c r="C1126" s="40">
        <v>37.978999999999999</v>
      </c>
      <c r="D1126" s="40">
        <v>37.978999999999999</v>
      </c>
      <c r="E1126" s="40">
        <v>615.84400000000005</v>
      </c>
      <c r="F1126" s="40">
        <v>1.738</v>
      </c>
      <c r="G1126" s="40">
        <v>7.6669999999999998</v>
      </c>
      <c r="H1126" s="40">
        <v>153.381</v>
      </c>
      <c r="I1126" s="40">
        <v>175.744</v>
      </c>
      <c r="J1126" s="40">
        <v>21.253</v>
      </c>
      <c r="K1126" s="40">
        <v>51.622999999999998</v>
      </c>
      <c r="L1126" s="40">
        <v>1042.232</v>
      </c>
    </row>
    <row r="1127" spans="1:12" x14ac:dyDescent="0.25">
      <c r="A1127" s="31" t="s">
        <v>215</v>
      </c>
      <c r="B1127" s="40">
        <v>14.875</v>
      </c>
      <c r="C1127" s="40">
        <v>47.472999999999999</v>
      </c>
      <c r="D1127" s="40">
        <v>47.472999999999999</v>
      </c>
      <c r="E1127" s="40">
        <v>492.67500000000001</v>
      </c>
      <c r="F1127" s="40">
        <v>1.39</v>
      </c>
      <c r="G1127" s="40">
        <v>6.1340000000000003</v>
      </c>
      <c r="H1127" s="40">
        <v>122.705</v>
      </c>
      <c r="I1127" s="40">
        <v>140.595</v>
      </c>
      <c r="J1127" s="40">
        <v>17.001999999999999</v>
      </c>
      <c r="K1127" s="40">
        <v>41.298000000000002</v>
      </c>
      <c r="L1127" s="40">
        <v>873.32</v>
      </c>
    </row>
    <row r="1128" spans="1:12" x14ac:dyDescent="0.25">
      <c r="A1128" s="31" t="s">
        <v>216</v>
      </c>
      <c r="B1128" s="40">
        <v>17.850999999999999</v>
      </c>
      <c r="C1128" s="40">
        <v>56.968000000000004</v>
      </c>
      <c r="D1128" s="40">
        <v>56.968000000000004</v>
      </c>
      <c r="E1128" s="40">
        <v>410.56200000000001</v>
      </c>
      <c r="F1128" s="40">
        <v>1.1579999999999999</v>
      </c>
      <c r="G1128" s="40">
        <v>5.1120000000000001</v>
      </c>
      <c r="H1128" s="40">
        <v>102.254</v>
      </c>
      <c r="I1128" s="40">
        <v>117.16200000000001</v>
      </c>
      <c r="J1128" s="40">
        <v>14.167999999999999</v>
      </c>
      <c r="K1128" s="40">
        <v>34.414999999999999</v>
      </c>
      <c r="L1128" s="40">
        <v>768.03499999999997</v>
      </c>
    </row>
    <row r="1129" spans="1:12" x14ac:dyDescent="0.25">
      <c r="A1129" s="31" t="s">
        <v>217</v>
      </c>
      <c r="B1129" s="40">
        <v>20.826000000000001</v>
      </c>
      <c r="C1129" s="40">
        <v>66.462999999999994</v>
      </c>
      <c r="D1129" s="40">
        <v>66.462999999999994</v>
      </c>
      <c r="E1129" s="40">
        <v>351.911</v>
      </c>
      <c r="F1129" s="40">
        <v>0.99299999999999999</v>
      </c>
      <c r="G1129" s="40">
        <v>4.3810000000000002</v>
      </c>
      <c r="H1129" s="40">
        <v>87.646000000000001</v>
      </c>
      <c r="I1129" s="40">
        <v>100.425</v>
      </c>
      <c r="J1129" s="40">
        <v>12.144</v>
      </c>
      <c r="K1129" s="40">
        <v>29.498999999999999</v>
      </c>
      <c r="L1129" s="40">
        <v>699.10799999999995</v>
      </c>
    </row>
    <row r="1130" spans="1:12" x14ac:dyDescent="0.25">
      <c r="A1130" s="31" t="s">
        <v>218</v>
      </c>
      <c r="B1130" s="40">
        <v>23.800999999999998</v>
      </c>
      <c r="C1130" s="40">
        <v>75.956999999999994</v>
      </c>
      <c r="D1130" s="40">
        <v>75.956999999999994</v>
      </c>
      <c r="E1130" s="40">
        <v>307.92200000000003</v>
      </c>
      <c r="F1130" s="40">
        <v>0.86899999999999999</v>
      </c>
      <c r="G1130" s="40">
        <v>3.8340000000000001</v>
      </c>
      <c r="H1130" s="40">
        <v>76.691000000000003</v>
      </c>
      <c r="I1130" s="40">
        <v>87.872</v>
      </c>
      <c r="J1130" s="40">
        <v>10.625999999999999</v>
      </c>
      <c r="K1130" s="40">
        <v>25.811</v>
      </c>
      <c r="L1130" s="40">
        <v>652.90300000000002</v>
      </c>
    </row>
    <row r="1131" spans="1:12" x14ac:dyDescent="0.25">
      <c r="A1131" s="31" t="s">
        <v>219</v>
      </c>
      <c r="B1131" s="40">
        <v>26.776</v>
      </c>
      <c r="C1131" s="40">
        <v>85.451999999999998</v>
      </c>
      <c r="D1131" s="40">
        <v>85.451999999999998</v>
      </c>
      <c r="E1131" s="40">
        <v>273.70800000000003</v>
      </c>
      <c r="F1131" s="40">
        <v>0.77200000000000002</v>
      </c>
      <c r="G1131" s="40">
        <v>3.4079999999999999</v>
      </c>
      <c r="H1131" s="40">
        <v>68.168999999999997</v>
      </c>
      <c r="I1131" s="40">
        <v>78.108000000000004</v>
      </c>
      <c r="J1131" s="40">
        <v>9.4459999999999997</v>
      </c>
      <c r="K1131" s="40">
        <v>22.943000000000001</v>
      </c>
      <c r="L1131" s="40">
        <v>621.84500000000003</v>
      </c>
    </row>
    <row r="1132" spans="1:12" x14ac:dyDescent="0.25">
      <c r="A1132" s="31" t="s">
        <v>201</v>
      </c>
      <c r="B1132" s="40">
        <v>29.751000000000001</v>
      </c>
      <c r="C1132" s="40">
        <v>94.947000000000003</v>
      </c>
      <c r="D1132" s="40">
        <v>94.947000000000003</v>
      </c>
      <c r="E1132" s="40">
        <v>246.33699999999999</v>
      </c>
      <c r="F1132" s="40">
        <v>0.69499999999999995</v>
      </c>
      <c r="G1132" s="40">
        <v>3.0670000000000002</v>
      </c>
      <c r="H1132" s="40">
        <v>61.353000000000002</v>
      </c>
      <c r="I1132" s="40">
        <v>70.296999999999997</v>
      </c>
      <c r="J1132" s="40">
        <v>8.5009999999999994</v>
      </c>
      <c r="K1132" s="40">
        <v>20.649000000000001</v>
      </c>
      <c r="L1132" s="40">
        <v>601.39400000000001</v>
      </c>
    </row>
    <row r="1133" spans="1:12" x14ac:dyDescent="0.25">
      <c r="A1133" s="31" t="s">
        <v>202</v>
      </c>
      <c r="B1133" s="40">
        <v>32.725999999999999</v>
      </c>
      <c r="C1133" s="40">
        <v>104.441</v>
      </c>
      <c r="D1133" s="40">
        <v>104.441</v>
      </c>
      <c r="E1133" s="40">
        <v>223.94300000000001</v>
      </c>
      <c r="F1133" s="40">
        <v>0.63200000000000001</v>
      </c>
      <c r="G1133" s="40">
        <v>2.7879999999999998</v>
      </c>
      <c r="H1133" s="40">
        <v>55.774999999999999</v>
      </c>
      <c r="I1133" s="40">
        <v>63.906999999999996</v>
      </c>
      <c r="J1133" s="40">
        <v>7.7279999999999998</v>
      </c>
      <c r="K1133" s="40">
        <v>18.771999999999998</v>
      </c>
      <c r="L1133" s="40">
        <v>588.65300000000002</v>
      </c>
    </row>
    <row r="1134" spans="1:12" x14ac:dyDescent="0.25">
      <c r="A1134" s="31" t="s">
        <v>203</v>
      </c>
      <c r="B1134" s="40">
        <v>35.701000000000001</v>
      </c>
      <c r="C1134" s="40">
        <v>113.93600000000001</v>
      </c>
      <c r="D1134" s="40">
        <v>113.93600000000001</v>
      </c>
      <c r="E1134" s="40">
        <v>205.28100000000001</v>
      </c>
      <c r="F1134" s="40">
        <v>0.57899999999999996</v>
      </c>
      <c r="G1134" s="40">
        <v>2.556</v>
      </c>
      <c r="H1134" s="40">
        <v>51.127000000000002</v>
      </c>
      <c r="I1134" s="40">
        <v>58.581000000000003</v>
      </c>
      <c r="J1134" s="40">
        <v>7.0839999999999996</v>
      </c>
      <c r="K1134" s="40">
        <v>17.207999999999998</v>
      </c>
      <c r="L1134" s="40">
        <v>581.697</v>
      </c>
    </row>
    <row r="1135" spans="1:12" x14ac:dyDescent="0.25">
      <c r="A1135" s="31" t="s">
        <v>204</v>
      </c>
      <c r="B1135" s="40">
        <v>38.676000000000002</v>
      </c>
      <c r="C1135" s="40">
        <v>123.431</v>
      </c>
      <c r="D1135" s="40">
        <v>123.431</v>
      </c>
      <c r="E1135" s="40">
        <v>189.49</v>
      </c>
      <c r="F1135" s="40">
        <v>0.53500000000000003</v>
      </c>
      <c r="G1135" s="40">
        <v>2.359</v>
      </c>
      <c r="H1135" s="40">
        <v>47.194000000000003</v>
      </c>
      <c r="I1135" s="40">
        <v>54.075000000000003</v>
      </c>
      <c r="J1135" s="40">
        <v>6.5389999999999997</v>
      </c>
      <c r="K1135" s="40">
        <v>15.884</v>
      </c>
      <c r="L1135" s="40">
        <v>579.19100000000003</v>
      </c>
    </row>
    <row r="1136" spans="1:12" x14ac:dyDescent="0.25">
      <c r="A1136" s="31" t="s">
        <v>205</v>
      </c>
      <c r="B1136" s="40">
        <v>41.651000000000003</v>
      </c>
      <c r="C1136" s="40">
        <v>132.92500000000001</v>
      </c>
      <c r="D1136" s="40">
        <v>132.92500000000001</v>
      </c>
      <c r="E1136" s="40">
        <v>175.95500000000001</v>
      </c>
      <c r="F1136" s="40">
        <v>0.496</v>
      </c>
      <c r="G1136" s="40">
        <v>2.1909999999999998</v>
      </c>
      <c r="H1136" s="40">
        <v>43.823</v>
      </c>
      <c r="I1136" s="40">
        <v>50.212000000000003</v>
      </c>
      <c r="J1136" s="40">
        <v>6.0720000000000001</v>
      </c>
      <c r="K1136" s="40">
        <v>14.749000000000001</v>
      </c>
      <c r="L1136" s="40">
        <v>580.178</v>
      </c>
    </row>
    <row r="1137" spans="1:12" x14ac:dyDescent="0.25">
      <c r="A1137" s="31" t="s">
        <v>206</v>
      </c>
      <c r="B1137" s="40">
        <v>44.625999999999998</v>
      </c>
      <c r="C1137" s="40">
        <v>142.41999999999999</v>
      </c>
      <c r="D1137" s="40">
        <v>142.41999999999999</v>
      </c>
      <c r="E1137" s="40">
        <v>164.22499999999999</v>
      </c>
      <c r="F1137" s="40">
        <v>0.46300000000000002</v>
      </c>
      <c r="G1137" s="40">
        <v>2.0449999999999999</v>
      </c>
      <c r="H1137" s="40">
        <v>40.902000000000001</v>
      </c>
      <c r="I1137" s="40">
        <v>46.865000000000002</v>
      </c>
      <c r="J1137" s="40">
        <v>5.6669999999999998</v>
      </c>
      <c r="K1137" s="40">
        <v>13.766</v>
      </c>
      <c r="L1137" s="40">
        <v>583.96600000000001</v>
      </c>
    </row>
    <row r="1138" spans="1:12" x14ac:dyDescent="0.25">
      <c r="A1138" s="31" t="s">
        <v>207</v>
      </c>
      <c r="B1138" s="40">
        <v>47.600999999999999</v>
      </c>
      <c r="C1138" s="40">
        <v>151.91499999999999</v>
      </c>
      <c r="D1138" s="40">
        <v>151.91499999999999</v>
      </c>
      <c r="E1138" s="40">
        <v>153.96100000000001</v>
      </c>
      <c r="F1138" s="40">
        <v>0.434</v>
      </c>
      <c r="G1138" s="40">
        <v>1.917</v>
      </c>
      <c r="H1138" s="40">
        <v>38.344999999999999</v>
      </c>
      <c r="I1138" s="40">
        <v>43.936</v>
      </c>
      <c r="J1138" s="40">
        <v>5.3129999999999997</v>
      </c>
      <c r="K1138" s="40">
        <v>12.906000000000001</v>
      </c>
      <c r="L1138" s="40">
        <v>590.024</v>
      </c>
    </row>
    <row r="1139" spans="1:12" x14ac:dyDescent="0.25">
      <c r="A1139" s="31" t="s">
        <v>208</v>
      </c>
      <c r="B1139" s="40">
        <v>50.576999999999998</v>
      </c>
      <c r="C1139" s="40">
        <v>161.40899999999999</v>
      </c>
      <c r="D1139" s="40">
        <v>161.40899999999999</v>
      </c>
      <c r="E1139" s="40">
        <v>144.904</v>
      </c>
      <c r="F1139" s="40">
        <v>0.40899999999999997</v>
      </c>
      <c r="G1139" s="40">
        <v>1.804</v>
      </c>
      <c r="H1139" s="40">
        <v>36.090000000000003</v>
      </c>
      <c r="I1139" s="40">
        <v>41.350999999999999</v>
      </c>
      <c r="J1139" s="40">
        <v>5.0010000000000003</v>
      </c>
      <c r="K1139" s="40">
        <v>12.147</v>
      </c>
      <c r="L1139" s="40">
        <v>597.95299999999997</v>
      </c>
    </row>
    <row r="1140" spans="1:12" x14ac:dyDescent="0.25">
      <c r="A1140" s="31" t="s">
        <v>209</v>
      </c>
      <c r="B1140" s="40">
        <v>53.552</v>
      </c>
      <c r="C1140" s="40">
        <v>170.904</v>
      </c>
      <c r="D1140" s="40">
        <v>170.904</v>
      </c>
      <c r="E1140" s="40">
        <v>136.85400000000001</v>
      </c>
      <c r="F1140" s="40">
        <v>0.38600000000000001</v>
      </c>
      <c r="G1140" s="40">
        <v>1.704</v>
      </c>
      <c r="H1140" s="40">
        <v>34.085000000000001</v>
      </c>
      <c r="I1140" s="40">
        <v>39.054000000000002</v>
      </c>
      <c r="J1140" s="40">
        <v>4.7229999999999999</v>
      </c>
      <c r="K1140" s="40">
        <v>11.472</v>
      </c>
      <c r="L1140" s="40">
        <v>607.44299999999998</v>
      </c>
    </row>
    <row r="1141" spans="1:12" x14ac:dyDescent="0.25">
      <c r="A1141" s="31" t="s">
        <v>210</v>
      </c>
      <c r="B1141" s="40">
        <v>56.527000000000001</v>
      </c>
      <c r="C1141" s="40">
        <v>180.399</v>
      </c>
      <c r="D1141" s="40">
        <v>180.399</v>
      </c>
      <c r="E1141" s="40">
        <v>129.65100000000001</v>
      </c>
      <c r="F1141" s="40">
        <v>0.36599999999999999</v>
      </c>
      <c r="G1141" s="40">
        <v>1.6140000000000001</v>
      </c>
      <c r="H1141" s="40">
        <v>32.290999999999997</v>
      </c>
      <c r="I1141" s="40">
        <v>36.999000000000002</v>
      </c>
      <c r="J1141" s="40">
        <v>4.4740000000000002</v>
      </c>
      <c r="K1141" s="40">
        <v>10.868</v>
      </c>
      <c r="L1141" s="40">
        <v>618.24599999999998</v>
      </c>
    </row>
    <row r="1142" spans="1:12" x14ac:dyDescent="0.25">
      <c r="A1142" s="31" t="s">
        <v>360</v>
      </c>
      <c r="B1142" s="40">
        <v>59.502000000000002</v>
      </c>
      <c r="C1142" s="40">
        <v>189.893</v>
      </c>
      <c r="D1142" s="40">
        <v>189.893</v>
      </c>
      <c r="E1142" s="40">
        <v>123.169</v>
      </c>
      <c r="F1142" s="40">
        <v>0.34799999999999998</v>
      </c>
      <c r="G1142" s="40">
        <v>1.5329999999999999</v>
      </c>
      <c r="H1142" s="40">
        <v>30.675999999999998</v>
      </c>
      <c r="I1142" s="40">
        <v>35.149000000000001</v>
      </c>
      <c r="J1142" s="40">
        <v>4.2510000000000003</v>
      </c>
      <c r="K1142" s="40">
        <v>10.324999999999999</v>
      </c>
      <c r="L1142" s="40">
        <v>630.16300000000001</v>
      </c>
    </row>
    <row r="1143" spans="1:12" x14ac:dyDescent="0.25">
      <c r="A1143" s="31" t="s">
        <v>361</v>
      </c>
      <c r="B1143" s="40">
        <v>62.476999999999997</v>
      </c>
      <c r="C1143" s="40">
        <v>199.38800000000001</v>
      </c>
      <c r="D1143" s="40">
        <v>199.38800000000001</v>
      </c>
      <c r="E1143" s="40">
        <v>117.304</v>
      </c>
      <c r="F1143" s="40">
        <v>0.33100000000000002</v>
      </c>
      <c r="G1143" s="40">
        <v>1.46</v>
      </c>
      <c r="H1143" s="40">
        <v>29.215</v>
      </c>
      <c r="I1143" s="40">
        <v>33.475000000000001</v>
      </c>
      <c r="J1143" s="40">
        <v>4.048</v>
      </c>
      <c r="K1143" s="40">
        <v>9.8330000000000002</v>
      </c>
      <c r="L1143" s="40">
        <v>643.03800000000001</v>
      </c>
    </row>
    <row r="1144" spans="1:12" x14ac:dyDescent="0.25">
      <c r="A1144" s="31" t="s">
        <v>362</v>
      </c>
      <c r="B1144" s="40">
        <v>65.451999999999998</v>
      </c>
      <c r="C1144" s="40">
        <v>208.88300000000001</v>
      </c>
      <c r="D1144" s="40">
        <v>208.88300000000001</v>
      </c>
      <c r="E1144" s="40">
        <v>111.97199999999999</v>
      </c>
      <c r="F1144" s="40">
        <v>0.316</v>
      </c>
      <c r="G1144" s="40">
        <v>1.3939999999999999</v>
      </c>
      <c r="H1144" s="40">
        <v>27.888000000000002</v>
      </c>
      <c r="I1144" s="40">
        <v>31.952999999999999</v>
      </c>
      <c r="J1144" s="40">
        <v>3.8639999999999999</v>
      </c>
      <c r="K1144" s="40">
        <v>9.3859999999999992</v>
      </c>
      <c r="L1144" s="40">
        <v>656.74099999999999</v>
      </c>
    </row>
    <row r="1145" spans="1:12" x14ac:dyDescent="0.25">
      <c r="A1145" s="31" t="s">
        <v>363</v>
      </c>
      <c r="B1145" s="40">
        <v>68.427000000000007</v>
      </c>
      <c r="C1145" s="40">
        <v>218.37700000000001</v>
      </c>
      <c r="D1145" s="40">
        <v>218.37700000000001</v>
      </c>
      <c r="E1145" s="40">
        <v>107.10299999999999</v>
      </c>
      <c r="F1145" s="40">
        <v>0.30199999999999999</v>
      </c>
      <c r="G1145" s="40">
        <v>1.333</v>
      </c>
      <c r="H1145" s="40">
        <v>26.675000000000001</v>
      </c>
      <c r="I1145" s="40">
        <v>30.564</v>
      </c>
      <c r="J1145" s="40">
        <v>3.6960000000000002</v>
      </c>
      <c r="K1145" s="40">
        <v>8.9779999999999998</v>
      </c>
      <c r="L1145" s="40">
        <v>671.15800000000002</v>
      </c>
    </row>
    <row r="1146" spans="1:12" x14ac:dyDescent="0.25">
      <c r="A1146" s="31" t="s">
        <v>364</v>
      </c>
      <c r="B1146" s="40">
        <v>71.402000000000001</v>
      </c>
      <c r="C1146" s="40">
        <v>227.87200000000001</v>
      </c>
      <c r="D1146" s="40">
        <v>227.87200000000001</v>
      </c>
      <c r="E1146" s="40">
        <v>102.64100000000001</v>
      </c>
      <c r="F1146" s="40">
        <v>0.28999999999999998</v>
      </c>
      <c r="G1146" s="40">
        <v>1.278</v>
      </c>
      <c r="H1146" s="40">
        <v>25.564</v>
      </c>
      <c r="I1146" s="40">
        <v>29.291</v>
      </c>
      <c r="J1146" s="40">
        <v>3.5419999999999998</v>
      </c>
      <c r="K1146" s="40">
        <v>8.6039999999999992</v>
      </c>
      <c r="L1146" s="40">
        <v>686.21</v>
      </c>
    </row>
    <row r="1147" spans="1:12" x14ac:dyDescent="0.25">
      <c r="A1147" s="31" t="s">
        <v>365</v>
      </c>
      <c r="B1147" s="40">
        <v>74.376999999999995</v>
      </c>
      <c r="C1147" s="40">
        <v>237.36699999999999</v>
      </c>
      <c r="D1147" s="40">
        <v>237.36699999999999</v>
      </c>
      <c r="E1147" s="40">
        <v>98.534999999999997</v>
      </c>
      <c r="F1147" s="40">
        <v>0.27800000000000002</v>
      </c>
      <c r="G1147" s="40">
        <v>1.2270000000000001</v>
      </c>
      <c r="H1147" s="40">
        <v>24.541</v>
      </c>
      <c r="I1147" s="40">
        <v>28.119</v>
      </c>
      <c r="J1147" s="40">
        <v>3.4</v>
      </c>
      <c r="K1147" s="40">
        <v>8.26</v>
      </c>
      <c r="L1147" s="40">
        <v>701.81100000000004</v>
      </c>
    </row>
    <row r="1148" spans="1:12" x14ac:dyDescent="0.25">
      <c r="A1148" s="31" t="s">
        <v>397</v>
      </c>
      <c r="B1148" s="40">
        <v>77.352000000000004</v>
      </c>
      <c r="C1148" s="40">
        <v>246.86099999999999</v>
      </c>
      <c r="D1148" s="40">
        <v>246.86099999999999</v>
      </c>
      <c r="E1148" s="40">
        <v>94.745000000000005</v>
      </c>
      <c r="F1148" s="40">
        <v>0.26700000000000002</v>
      </c>
      <c r="G1148" s="40">
        <v>1.18</v>
      </c>
      <c r="H1148" s="40">
        <v>23.597000000000001</v>
      </c>
      <c r="I1148" s="40">
        <v>27.036999999999999</v>
      </c>
      <c r="J1148" s="40">
        <v>3.27</v>
      </c>
      <c r="K1148" s="40">
        <v>7.9420000000000002</v>
      </c>
      <c r="L1148" s="40">
        <v>717.9</v>
      </c>
    </row>
    <row r="1149" spans="1:12" x14ac:dyDescent="0.25">
      <c r="A1149" s="31" t="s">
        <v>398</v>
      </c>
      <c r="B1149" s="40">
        <v>80.326999999999998</v>
      </c>
      <c r="C1149" s="40">
        <v>256.35599999999999</v>
      </c>
      <c r="D1149" s="40">
        <v>256.35599999999999</v>
      </c>
      <c r="E1149" s="40">
        <v>91.236000000000004</v>
      </c>
      <c r="F1149" s="40">
        <v>0.25700000000000001</v>
      </c>
      <c r="G1149" s="40">
        <v>1.1359999999999999</v>
      </c>
      <c r="H1149" s="40">
        <v>22.722999999999999</v>
      </c>
      <c r="I1149" s="40">
        <v>26.036000000000001</v>
      </c>
      <c r="J1149" s="40">
        <v>3.149</v>
      </c>
      <c r="K1149" s="40">
        <v>7.6479999999999997</v>
      </c>
      <c r="L1149" s="40">
        <v>734.42700000000002</v>
      </c>
    </row>
    <row r="1150" spans="1:12" x14ac:dyDescent="0.25">
      <c r="A1150" s="31" t="s">
        <v>419</v>
      </c>
      <c r="B1150" s="40">
        <v>83.302999999999997</v>
      </c>
      <c r="C1150" s="40">
        <v>265.851</v>
      </c>
      <c r="D1150" s="40">
        <v>265.851</v>
      </c>
      <c r="E1150" s="40">
        <v>87.977999999999994</v>
      </c>
      <c r="F1150" s="40">
        <v>0.248</v>
      </c>
      <c r="G1150" s="40">
        <v>1.095</v>
      </c>
      <c r="H1150" s="40">
        <v>21.911999999999999</v>
      </c>
      <c r="I1150" s="40">
        <v>25.106000000000002</v>
      </c>
      <c r="J1150" s="40">
        <v>3.036</v>
      </c>
      <c r="K1150" s="40">
        <v>7.375</v>
      </c>
      <c r="L1150" s="40">
        <v>751.34400000000005</v>
      </c>
    </row>
    <row r="1151" spans="1:12" x14ac:dyDescent="0.25">
      <c r="A1151" s="31" t="s">
        <v>420</v>
      </c>
      <c r="B1151" s="40">
        <v>86.278000000000006</v>
      </c>
      <c r="C1151" s="40">
        <v>275.34500000000003</v>
      </c>
      <c r="D1151" s="40">
        <v>275.34500000000003</v>
      </c>
      <c r="E1151" s="40">
        <v>84.944000000000003</v>
      </c>
      <c r="F1151" s="40">
        <v>0.24</v>
      </c>
      <c r="G1151" s="40">
        <v>1.0580000000000001</v>
      </c>
      <c r="H1151" s="40">
        <v>21.155999999999999</v>
      </c>
      <c r="I1151" s="40">
        <v>24.24</v>
      </c>
      <c r="J1151" s="40">
        <v>2.931</v>
      </c>
      <c r="K1151" s="40">
        <v>7.12</v>
      </c>
      <c r="L1151" s="40">
        <v>768.60599999999999</v>
      </c>
    </row>
    <row r="1152" spans="1:12" x14ac:dyDescent="0.25">
      <c r="A1152" s="31" t="s">
        <v>421</v>
      </c>
      <c r="B1152" s="40">
        <v>89.253</v>
      </c>
      <c r="C1152" s="40">
        <v>284.83999999999997</v>
      </c>
      <c r="D1152" s="40">
        <v>284.83999999999997</v>
      </c>
      <c r="E1152" s="40">
        <v>82.111999999999995</v>
      </c>
      <c r="F1152" s="40">
        <v>0.23200000000000001</v>
      </c>
      <c r="G1152" s="40">
        <v>1.022</v>
      </c>
      <c r="H1152" s="40">
        <v>20.451000000000001</v>
      </c>
      <c r="I1152" s="40">
        <v>23.431999999999999</v>
      </c>
      <c r="J1152" s="40">
        <v>2.8340000000000001</v>
      </c>
      <c r="K1152" s="40">
        <v>6.883</v>
      </c>
      <c r="L1152" s="40">
        <v>786.18200000000002</v>
      </c>
    </row>
    <row r="1153" spans="1:12" x14ac:dyDescent="0.25">
      <c r="A1153" s="31" t="s">
        <v>422</v>
      </c>
      <c r="B1153" s="40">
        <v>95.203000000000003</v>
      </c>
      <c r="C1153" s="40">
        <v>303.82900000000001</v>
      </c>
      <c r="D1153" s="40">
        <v>303.82900000000001</v>
      </c>
      <c r="E1153" s="40">
        <v>76.98</v>
      </c>
      <c r="F1153" s="40">
        <v>0.217</v>
      </c>
      <c r="G1153" s="40">
        <v>0.95799999999999996</v>
      </c>
      <c r="H1153" s="40">
        <v>19.172999999999998</v>
      </c>
      <c r="I1153" s="40">
        <v>21.968</v>
      </c>
      <c r="J1153" s="40">
        <v>2.657</v>
      </c>
      <c r="K1153" s="40">
        <v>6.4530000000000003</v>
      </c>
      <c r="L1153" s="40">
        <v>822.15700000000004</v>
      </c>
    </row>
    <row r="1154" spans="1:12" x14ac:dyDescent="0.25">
      <c r="B1154" s="44" t="s">
        <v>318</v>
      </c>
      <c r="C1154" s="45"/>
      <c r="D1154" s="45"/>
      <c r="E1154" s="45"/>
      <c r="F1154" s="45"/>
      <c r="G1154" s="45"/>
      <c r="H1154" s="45"/>
      <c r="I1154" s="45"/>
      <c r="J1154" s="45"/>
      <c r="K1154" s="45"/>
      <c r="L1154" s="45"/>
    </row>
    <row r="1155" spans="1:12" x14ac:dyDescent="0.25">
      <c r="A1155" s="31" t="s">
        <v>230</v>
      </c>
      <c r="B1155" s="40">
        <v>2.9750000000000001</v>
      </c>
      <c r="C1155" s="40">
        <v>8.8970000000000002</v>
      </c>
      <c r="D1155" s="40">
        <v>8.8970000000000002</v>
      </c>
      <c r="E1155" s="40">
        <v>2308.259</v>
      </c>
      <c r="F1155" s="40">
        <v>6.95</v>
      </c>
      <c r="G1155" s="40">
        <v>30.67</v>
      </c>
      <c r="H1155" s="40">
        <v>613.52499999999998</v>
      </c>
      <c r="I1155" s="40">
        <v>702.97400000000005</v>
      </c>
      <c r="J1155" s="40">
        <v>85.01</v>
      </c>
      <c r="K1155" s="40">
        <v>206.49100000000001</v>
      </c>
      <c r="L1155" s="40">
        <v>3683.1469999999999</v>
      </c>
    </row>
    <row r="1156" spans="1:12" x14ac:dyDescent="0.25">
      <c r="A1156" s="31" t="s">
        <v>231</v>
      </c>
      <c r="B1156" s="40">
        <v>5.95</v>
      </c>
      <c r="C1156" s="40">
        <v>17.794</v>
      </c>
      <c r="D1156" s="40">
        <v>17.794</v>
      </c>
      <c r="E1156" s="40">
        <v>1154.1300000000001</v>
      </c>
      <c r="F1156" s="40">
        <v>3.4750000000000001</v>
      </c>
      <c r="G1156" s="40">
        <v>15.335000000000001</v>
      </c>
      <c r="H1156" s="40">
        <v>306.76299999999998</v>
      </c>
      <c r="I1156" s="40">
        <v>351.48700000000002</v>
      </c>
      <c r="J1156" s="40">
        <v>42.505000000000003</v>
      </c>
      <c r="K1156" s="40">
        <v>103.245</v>
      </c>
      <c r="L1156" s="40">
        <v>1872.7280000000001</v>
      </c>
    </row>
    <row r="1157" spans="1:12" x14ac:dyDescent="0.25">
      <c r="A1157" s="31" t="s">
        <v>232</v>
      </c>
      <c r="B1157" s="40">
        <v>8.9250000000000007</v>
      </c>
      <c r="C1157" s="40">
        <v>26.69</v>
      </c>
      <c r="D1157" s="40">
        <v>26.69</v>
      </c>
      <c r="E1157" s="40">
        <v>769.42</v>
      </c>
      <c r="F1157" s="40">
        <v>2.3170000000000002</v>
      </c>
      <c r="G1157" s="40">
        <v>10.223000000000001</v>
      </c>
      <c r="H1157" s="40">
        <v>204.50800000000001</v>
      </c>
      <c r="I1157" s="40">
        <v>234.32499999999999</v>
      </c>
      <c r="J1157" s="40">
        <v>28.337</v>
      </c>
      <c r="K1157" s="40">
        <v>68.83</v>
      </c>
      <c r="L1157" s="40">
        <v>1283.098</v>
      </c>
    </row>
    <row r="1158" spans="1:12" x14ac:dyDescent="0.25">
      <c r="A1158" s="31" t="s">
        <v>233</v>
      </c>
      <c r="B1158" s="40">
        <v>11.9</v>
      </c>
      <c r="C1158" s="40">
        <v>35.587000000000003</v>
      </c>
      <c r="D1158" s="40">
        <v>35.587000000000003</v>
      </c>
      <c r="E1158" s="40">
        <v>577.06500000000005</v>
      </c>
      <c r="F1158" s="40">
        <v>1.738</v>
      </c>
      <c r="G1158" s="40">
        <v>7.6669999999999998</v>
      </c>
      <c r="H1158" s="40">
        <v>153.381</v>
      </c>
      <c r="I1158" s="40">
        <v>175.744</v>
      </c>
      <c r="J1158" s="40">
        <v>21.253</v>
      </c>
      <c r="K1158" s="40">
        <v>51.622999999999998</v>
      </c>
      <c r="L1158" s="40">
        <v>998.66899999999998</v>
      </c>
    </row>
    <row r="1159" spans="1:12" x14ac:dyDescent="0.25">
      <c r="A1159" s="31" t="s">
        <v>234</v>
      </c>
      <c r="B1159" s="40">
        <v>14.875</v>
      </c>
      <c r="C1159" s="40">
        <v>44.484000000000002</v>
      </c>
      <c r="D1159" s="40">
        <v>44.484000000000002</v>
      </c>
      <c r="E1159" s="40">
        <v>461.65199999999999</v>
      </c>
      <c r="F1159" s="40">
        <v>1.39</v>
      </c>
      <c r="G1159" s="40">
        <v>6.1340000000000003</v>
      </c>
      <c r="H1159" s="40">
        <v>122.705</v>
      </c>
      <c r="I1159" s="40">
        <v>140.595</v>
      </c>
      <c r="J1159" s="40">
        <v>17.001999999999999</v>
      </c>
      <c r="K1159" s="40">
        <v>41.298000000000002</v>
      </c>
      <c r="L1159" s="40">
        <v>836.31899999999996</v>
      </c>
    </row>
    <row r="1160" spans="1:12" x14ac:dyDescent="0.25">
      <c r="A1160" s="31" t="s">
        <v>235</v>
      </c>
      <c r="B1160" s="40">
        <v>17.850999999999999</v>
      </c>
      <c r="C1160" s="40">
        <v>53.381</v>
      </c>
      <c r="D1160" s="40">
        <v>53.381</v>
      </c>
      <c r="E1160" s="40">
        <v>384.71</v>
      </c>
      <c r="F1160" s="40">
        <v>1.1579999999999999</v>
      </c>
      <c r="G1160" s="40">
        <v>5.1120000000000001</v>
      </c>
      <c r="H1160" s="40">
        <v>102.254</v>
      </c>
      <c r="I1160" s="40">
        <v>117.16200000000001</v>
      </c>
      <c r="J1160" s="40">
        <v>14.167999999999999</v>
      </c>
      <c r="K1160" s="40">
        <v>34.414999999999999</v>
      </c>
      <c r="L1160" s="40">
        <v>735.00900000000001</v>
      </c>
    </row>
    <row r="1161" spans="1:12" x14ac:dyDescent="0.25">
      <c r="A1161" s="31" t="s">
        <v>236</v>
      </c>
      <c r="B1161" s="40">
        <v>20.826000000000001</v>
      </c>
      <c r="C1161" s="40">
        <v>62.277999999999999</v>
      </c>
      <c r="D1161" s="40">
        <v>62.277999999999999</v>
      </c>
      <c r="E1161" s="40">
        <v>329.75099999999998</v>
      </c>
      <c r="F1161" s="40">
        <v>0.99299999999999999</v>
      </c>
      <c r="G1161" s="40">
        <v>4.3810000000000002</v>
      </c>
      <c r="H1161" s="40">
        <v>87.646000000000001</v>
      </c>
      <c r="I1161" s="40">
        <v>100.425</v>
      </c>
      <c r="J1161" s="40">
        <v>12.144</v>
      </c>
      <c r="K1161" s="40">
        <v>29.498999999999999</v>
      </c>
      <c r="L1161" s="40">
        <v>668.57799999999997</v>
      </c>
    </row>
    <row r="1162" spans="1:12" x14ac:dyDescent="0.25">
      <c r="A1162" s="31" t="s">
        <v>237</v>
      </c>
      <c r="B1162" s="40">
        <v>23.800999999999998</v>
      </c>
      <c r="C1162" s="40">
        <v>71.174000000000007</v>
      </c>
      <c r="D1162" s="40">
        <v>71.174000000000007</v>
      </c>
      <c r="E1162" s="40">
        <v>288.53199999999998</v>
      </c>
      <c r="F1162" s="40">
        <v>0.86899999999999999</v>
      </c>
      <c r="G1162" s="40">
        <v>3.8340000000000001</v>
      </c>
      <c r="H1162" s="40">
        <v>76.691000000000003</v>
      </c>
      <c r="I1162" s="40">
        <v>87.872</v>
      </c>
      <c r="J1162" s="40">
        <v>10.625999999999999</v>
      </c>
      <c r="K1162" s="40">
        <v>25.811</v>
      </c>
      <c r="L1162" s="40">
        <v>623.947</v>
      </c>
    </row>
    <row r="1163" spans="1:12" x14ac:dyDescent="0.25">
      <c r="A1163" s="31" t="s">
        <v>238</v>
      </c>
      <c r="B1163" s="40">
        <v>26.776</v>
      </c>
      <c r="C1163" s="40">
        <v>80.070999999999998</v>
      </c>
      <c r="D1163" s="40">
        <v>80.070999999999998</v>
      </c>
      <c r="E1163" s="40">
        <v>256.47300000000001</v>
      </c>
      <c r="F1163" s="40">
        <v>0.77200000000000002</v>
      </c>
      <c r="G1163" s="40">
        <v>3.4079999999999999</v>
      </c>
      <c r="H1163" s="40">
        <v>68.168999999999997</v>
      </c>
      <c r="I1163" s="40">
        <v>78.108000000000004</v>
      </c>
      <c r="J1163" s="40">
        <v>9.4459999999999997</v>
      </c>
      <c r="K1163" s="40">
        <v>22.943000000000001</v>
      </c>
      <c r="L1163" s="40">
        <v>593.84799999999996</v>
      </c>
    </row>
    <row r="1164" spans="1:12" x14ac:dyDescent="0.25">
      <c r="A1164" s="31" t="s">
        <v>220</v>
      </c>
      <c r="B1164" s="40">
        <v>29.751000000000001</v>
      </c>
      <c r="C1164" s="40">
        <v>88.968000000000004</v>
      </c>
      <c r="D1164" s="40">
        <v>88.968000000000004</v>
      </c>
      <c r="E1164" s="40">
        <v>230.82599999999999</v>
      </c>
      <c r="F1164" s="40">
        <v>0.69499999999999995</v>
      </c>
      <c r="G1164" s="40">
        <v>3.0670000000000002</v>
      </c>
      <c r="H1164" s="40">
        <v>61.353000000000002</v>
      </c>
      <c r="I1164" s="40">
        <v>70.296999999999997</v>
      </c>
      <c r="J1164" s="40">
        <v>8.5009999999999994</v>
      </c>
      <c r="K1164" s="40">
        <v>20.649000000000001</v>
      </c>
      <c r="L1164" s="40">
        <v>573.92499999999995</v>
      </c>
    </row>
    <row r="1165" spans="1:12" x14ac:dyDescent="0.25">
      <c r="A1165" s="31" t="s">
        <v>221</v>
      </c>
      <c r="B1165" s="40">
        <v>32.725999999999999</v>
      </c>
      <c r="C1165" s="40">
        <v>97.864999999999995</v>
      </c>
      <c r="D1165" s="40">
        <v>97.864999999999995</v>
      </c>
      <c r="E1165" s="40">
        <v>209.84200000000001</v>
      </c>
      <c r="F1165" s="40">
        <v>0.63200000000000001</v>
      </c>
      <c r="G1165" s="40">
        <v>2.7879999999999998</v>
      </c>
      <c r="H1165" s="40">
        <v>55.774999999999999</v>
      </c>
      <c r="I1165" s="40">
        <v>63.906999999999996</v>
      </c>
      <c r="J1165" s="40">
        <v>7.7279999999999998</v>
      </c>
      <c r="K1165" s="40">
        <v>18.771999999999998</v>
      </c>
      <c r="L1165" s="40">
        <v>561.4</v>
      </c>
    </row>
    <row r="1166" spans="1:12" x14ac:dyDescent="0.25">
      <c r="A1166" s="31" t="s">
        <v>222</v>
      </c>
      <c r="B1166" s="40">
        <v>35.701000000000001</v>
      </c>
      <c r="C1166" s="40">
        <v>106.762</v>
      </c>
      <c r="D1166" s="40">
        <v>106.762</v>
      </c>
      <c r="E1166" s="40">
        <v>192.35499999999999</v>
      </c>
      <c r="F1166" s="40">
        <v>0.57899999999999996</v>
      </c>
      <c r="G1166" s="40">
        <v>2.556</v>
      </c>
      <c r="H1166" s="40">
        <v>51.127000000000002</v>
      </c>
      <c r="I1166" s="40">
        <v>58.581000000000003</v>
      </c>
      <c r="J1166" s="40">
        <v>7.0839999999999996</v>
      </c>
      <c r="K1166" s="40">
        <v>17.207999999999998</v>
      </c>
      <c r="L1166" s="40">
        <v>554.423</v>
      </c>
    </row>
    <row r="1167" spans="1:12" x14ac:dyDescent="0.25">
      <c r="A1167" s="31" t="s">
        <v>223</v>
      </c>
      <c r="B1167" s="40">
        <v>38.676000000000002</v>
      </c>
      <c r="C1167" s="40">
        <v>115.658</v>
      </c>
      <c r="D1167" s="40">
        <v>115.658</v>
      </c>
      <c r="E1167" s="40">
        <v>177.55799999999999</v>
      </c>
      <c r="F1167" s="40">
        <v>0.53500000000000003</v>
      </c>
      <c r="G1167" s="40">
        <v>2.359</v>
      </c>
      <c r="H1167" s="40">
        <v>47.194000000000003</v>
      </c>
      <c r="I1167" s="40">
        <v>54.075000000000003</v>
      </c>
      <c r="J1167" s="40">
        <v>6.5389999999999997</v>
      </c>
      <c r="K1167" s="40">
        <v>15.884</v>
      </c>
      <c r="L1167" s="40">
        <v>551.71299999999997</v>
      </c>
    </row>
    <row r="1168" spans="1:12" x14ac:dyDescent="0.25">
      <c r="A1168" s="31" t="s">
        <v>224</v>
      </c>
      <c r="B1168" s="40">
        <v>41.651000000000003</v>
      </c>
      <c r="C1168" s="40">
        <v>124.55500000000001</v>
      </c>
      <c r="D1168" s="40">
        <v>124.55500000000001</v>
      </c>
      <c r="E1168" s="40">
        <v>164.876</v>
      </c>
      <c r="F1168" s="40">
        <v>0.496</v>
      </c>
      <c r="G1168" s="40">
        <v>2.1909999999999998</v>
      </c>
      <c r="H1168" s="40">
        <v>43.823</v>
      </c>
      <c r="I1168" s="40">
        <v>50.212000000000003</v>
      </c>
      <c r="J1168" s="40">
        <v>6.0720000000000001</v>
      </c>
      <c r="K1168" s="40">
        <v>14.749000000000001</v>
      </c>
      <c r="L1168" s="40">
        <v>552.35900000000004</v>
      </c>
    </row>
    <row r="1169" spans="1:12" x14ac:dyDescent="0.25">
      <c r="A1169" s="31" t="s">
        <v>225</v>
      </c>
      <c r="B1169" s="40">
        <v>44.625999999999998</v>
      </c>
      <c r="C1169" s="40">
        <v>133.452</v>
      </c>
      <c r="D1169" s="40">
        <v>133.452</v>
      </c>
      <c r="E1169" s="40">
        <v>153.88399999999999</v>
      </c>
      <c r="F1169" s="40">
        <v>0.46300000000000002</v>
      </c>
      <c r="G1169" s="40">
        <v>2.0449999999999999</v>
      </c>
      <c r="H1169" s="40">
        <v>40.902000000000001</v>
      </c>
      <c r="I1169" s="40">
        <v>46.865000000000002</v>
      </c>
      <c r="J1169" s="40">
        <v>5.6669999999999998</v>
      </c>
      <c r="K1169" s="40">
        <v>13.766</v>
      </c>
      <c r="L1169" s="40">
        <v>555.68899999999996</v>
      </c>
    </row>
    <row r="1170" spans="1:12" x14ac:dyDescent="0.25">
      <c r="A1170" s="31" t="s">
        <v>226</v>
      </c>
      <c r="B1170" s="40">
        <v>47.600999999999999</v>
      </c>
      <c r="C1170" s="40">
        <v>142.34899999999999</v>
      </c>
      <c r="D1170" s="40">
        <v>142.34899999999999</v>
      </c>
      <c r="E1170" s="40">
        <v>144.26599999999999</v>
      </c>
      <c r="F1170" s="40">
        <v>0.434</v>
      </c>
      <c r="G1170" s="40">
        <v>1.917</v>
      </c>
      <c r="H1170" s="40">
        <v>38.344999999999999</v>
      </c>
      <c r="I1170" s="40">
        <v>43.936</v>
      </c>
      <c r="J1170" s="40">
        <v>5.3129999999999997</v>
      </c>
      <c r="K1170" s="40">
        <v>12.906000000000001</v>
      </c>
      <c r="L1170" s="40">
        <v>561.197</v>
      </c>
    </row>
    <row r="1171" spans="1:12" x14ac:dyDescent="0.25">
      <c r="A1171" s="31" t="s">
        <v>227</v>
      </c>
      <c r="B1171" s="40">
        <v>50.576999999999998</v>
      </c>
      <c r="C1171" s="40">
        <v>151.24600000000001</v>
      </c>
      <c r="D1171" s="40">
        <v>151.24600000000001</v>
      </c>
      <c r="E1171" s="40">
        <v>135.78</v>
      </c>
      <c r="F1171" s="40">
        <v>0.40899999999999997</v>
      </c>
      <c r="G1171" s="40">
        <v>1.804</v>
      </c>
      <c r="H1171" s="40">
        <v>36.090000000000003</v>
      </c>
      <c r="I1171" s="40">
        <v>41.350999999999999</v>
      </c>
      <c r="J1171" s="40">
        <v>5.0010000000000003</v>
      </c>
      <c r="K1171" s="40">
        <v>12.147</v>
      </c>
      <c r="L1171" s="40">
        <v>568.50300000000004</v>
      </c>
    </row>
    <row r="1172" spans="1:12" x14ac:dyDescent="0.25">
      <c r="A1172" s="31" t="s">
        <v>228</v>
      </c>
      <c r="B1172" s="40">
        <v>53.552</v>
      </c>
      <c r="C1172" s="40">
        <v>160.142</v>
      </c>
      <c r="D1172" s="40">
        <v>160.142</v>
      </c>
      <c r="E1172" s="40">
        <v>128.23699999999999</v>
      </c>
      <c r="F1172" s="40">
        <v>0.38600000000000001</v>
      </c>
      <c r="G1172" s="40">
        <v>1.704</v>
      </c>
      <c r="H1172" s="40">
        <v>34.085000000000001</v>
      </c>
      <c r="I1172" s="40">
        <v>39.054000000000002</v>
      </c>
      <c r="J1172" s="40">
        <v>4.7229999999999999</v>
      </c>
      <c r="K1172" s="40">
        <v>11.472</v>
      </c>
      <c r="L1172" s="40">
        <v>577.30200000000002</v>
      </c>
    </row>
    <row r="1173" spans="1:12" x14ac:dyDescent="0.25">
      <c r="A1173" s="31" t="s">
        <v>229</v>
      </c>
      <c r="B1173" s="40">
        <v>56.527000000000001</v>
      </c>
      <c r="C1173" s="40">
        <v>169.03899999999999</v>
      </c>
      <c r="D1173" s="40">
        <v>169.03899999999999</v>
      </c>
      <c r="E1173" s="40">
        <v>121.48699999999999</v>
      </c>
      <c r="F1173" s="40">
        <v>0.36599999999999999</v>
      </c>
      <c r="G1173" s="40">
        <v>1.6140000000000001</v>
      </c>
      <c r="H1173" s="40">
        <v>32.290999999999997</v>
      </c>
      <c r="I1173" s="40">
        <v>36.999000000000002</v>
      </c>
      <c r="J1173" s="40">
        <v>4.4740000000000002</v>
      </c>
      <c r="K1173" s="40">
        <v>10.868</v>
      </c>
      <c r="L1173" s="40">
        <v>587.36199999999997</v>
      </c>
    </row>
    <row r="1174" spans="1:12" x14ac:dyDescent="0.25">
      <c r="A1174" s="31" t="s">
        <v>366</v>
      </c>
      <c r="B1174" s="40">
        <v>59.502000000000002</v>
      </c>
      <c r="C1174" s="40">
        <v>177.93600000000001</v>
      </c>
      <c r="D1174" s="40">
        <v>177.93600000000001</v>
      </c>
      <c r="E1174" s="40">
        <v>115.413</v>
      </c>
      <c r="F1174" s="40">
        <v>0.34799999999999998</v>
      </c>
      <c r="G1174" s="40">
        <v>1.5329999999999999</v>
      </c>
      <c r="H1174" s="40">
        <v>30.675999999999998</v>
      </c>
      <c r="I1174" s="40">
        <v>35.149000000000001</v>
      </c>
      <c r="J1174" s="40">
        <v>4.2510000000000003</v>
      </c>
      <c r="K1174" s="40">
        <v>10.324999999999999</v>
      </c>
      <c r="L1174" s="40">
        <v>598.49300000000005</v>
      </c>
    </row>
    <row r="1175" spans="1:12" x14ac:dyDescent="0.25">
      <c r="A1175" s="31" t="s">
        <v>367</v>
      </c>
      <c r="B1175" s="40">
        <v>62.476999999999997</v>
      </c>
      <c r="C1175" s="40">
        <v>186.833</v>
      </c>
      <c r="D1175" s="40">
        <v>186.833</v>
      </c>
      <c r="E1175" s="40">
        <v>109.917</v>
      </c>
      <c r="F1175" s="40">
        <v>0.33100000000000002</v>
      </c>
      <c r="G1175" s="40">
        <v>1.46</v>
      </c>
      <c r="H1175" s="40">
        <v>29.215</v>
      </c>
      <c r="I1175" s="40">
        <v>33.475000000000001</v>
      </c>
      <c r="J1175" s="40">
        <v>4.048</v>
      </c>
      <c r="K1175" s="40">
        <v>9.8330000000000002</v>
      </c>
      <c r="L1175" s="40">
        <v>610.54100000000005</v>
      </c>
    </row>
    <row r="1176" spans="1:12" x14ac:dyDescent="0.25">
      <c r="A1176" s="31" t="s">
        <v>368</v>
      </c>
      <c r="B1176" s="40">
        <v>65.451999999999998</v>
      </c>
      <c r="C1176" s="40">
        <v>195.73</v>
      </c>
      <c r="D1176" s="40">
        <v>195.73</v>
      </c>
      <c r="E1176" s="40">
        <v>104.92100000000001</v>
      </c>
      <c r="F1176" s="40">
        <v>0.316</v>
      </c>
      <c r="G1176" s="40">
        <v>1.3939999999999999</v>
      </c>
      <c r="H1176" s="40">
        <v>27.888000000000002</v>
      </c>
      <c r="I1176" s="40">
        <v>31.952999999999999</v>
      </c>
      <c r="J1176" s="40">
        <v>3.8639999999999999</v>
      </c>
      <c r="K1176" s="40">
        <v>9.3859999999999992</v>
      </c>
      <c r="L1176" s="40">
        <v>623.38400000000001</v>
      </c>
    </row>
    <row r="1177" spans="1:12" x14ac:dyDescent="0.25">
      <c r="A1177" s="31" t="s">
        <v>369</v>
      </c>
      <c r="B1177" s="40">
        <v>68.427000000000007</v>
      </c>
      <c r="C1177" s="40">
        <v>204.626</v>
      </c>
      <c r="D1177" s="40">
        <v>204.626</v>
      </c>
      <c r="E1177" s="40">
        <v>100.35899999999999</v>
      </c>
      <c r="F1177" s="40">
        <v>0.30199999999999999</v>
      </c>
      <c r="G1177" s="40">
        <v>1.333</v>
      </c>
      <c r="H1177" s="40">
        <v>26.675000000000001</v>
      </c>
      <c r="I1177" s="40">
        <v>30.564</v>
      </c>
      <c r="J1177" s="40">
        <v>3.6960000000000002</v>
      </c>
      <c r="K1177" s="40">
        <v>8.9779999999999998</v>
      </c>
      <c r="L1177" s="40">
        <v>636.91200000000003</v>
      </c>
    </row>
    <row r="1178" spans="1:12" x14ac:dyDescent="0.25">
      <c r="A1178" s="31" t="s">
        <v>370</v>
      </c>
      <c r="B1178" s="40">
        <v>71.402000000000001</v>
      </c>
      <c r="C1178" s="40">
        <v>213.523</v>
      </c>
      <c r="D1178" s="40">
        <v>213.523</v>
      </c>
      <c r="E1178" s="40">
        <v>96.177000000000007</v>
      </c>
      <c r="F1178" s="40">
        <v>0.28999999999999998</v>
      </c>
      <c r="G1178" s="40">
        <v>1.278</v>
      </c>
      <c r="H1178" s="40">
        <v>25.564</v>
      </c>
      <c r="I1178" s="40">
        <v>29.291</v>
      </c>
      <c r="J1178" s="40">
        <v>3.5419999999999998</v>
      </c>
      <c r="K1178" s="40">
        <v>8.6039999999999992</v>
      </c>
      <c r="L1178" s="40">
        <v>651.048</v>
      </c>
    </row>
    <row r="1179" spans="1:12" x14ac:dyDescent="0.25">
      <c r="A1179" s="31" t="s">
        <v>371</v>
      </c>
      <c r="B1179" s="40">
        <v>74.376999999999995</v>
      </c>
      <c r="C1179" s="40">
        <v>222.42</v>
      </c>
      <c r="D1179" s="40">
        <v>222.42</v>
      </c>
      <c r="E1179" s="40">
        <v>92.33</v>
      </c>
      <c r="F1179" s="40">
        <v>0.27800000000000002</v>
      </c>
      <c r="G1179" s="40">
        <v>1.2270000000000001</v>
      </c>
      <c r="H1179" s="40">
        <v>24.541</v>
      </c>
      <c r="I1179" s="40">
        <v>28.119</v>
      </c>
      <c r="J1179" s="40">
        <v>3.4</v>
      </c>
      <c r="K1179" s="40">
        <v>8.26</v>
      </c>
      <c r="L1179" s="40">
        <v>665.71199999999999</v>
      </c>
    </row>
    <row r="1180" spans="1:12" x14ac:dyDescent="0.25">
      <c r="A1180" s="31" t="s">
        <v>399</v>
      </c>
      <c r="B1180" s="40">
        <v>77.352000000000004</v>
      </c>
      <c r="C1180" s="40">
        <v>231.31700000000001</v>
      </c>
      <c r="D1180" s="40">
        <v>231.31700000000001</v>
      </c>
      <c r="E1180" s="40">
        <v>88.778999999999996</v>
      </c>
      <c r="F1180" s="40">
        <v>0.26700000000000002</v>
      </c>
      <c r="G1180" s="40">
        <v>1.18</v>
      </c>
      <c r="H1180" s="40">
        <v>23.597000000000001</v>
      </c>
      <c r="I1180" s="40">
        <v>27.036999999999999</v>
      </c>
      <c r="J1180" s="40">
        <v>3.27</v>
      </c>
      <c r="K1180" s="40">
        <v>7.9420000000000002</v>
      </c>
      <c r="L1180" s="40">
        <v>680.846</v>
      </c>
    </row>
    <row r="1181" spans="1:12" x14ac:dyDescent="0.25">
      <c r="A1181" s="31" t="s">
        <v>400</v>
      </c>
      <c r="B1181" s="40">
        <v>80.326999999999998</v>
      </c>
      <c r="C1181" s="40">
        <v>240.214</v>
      </c>
      <c r="D1181" s="40">
        <v>240.214</v>
      </c>
      <c r="E1181" s="40">
        <v>85.491</v>
      </c>
      <c r="F1181" s="40">
        <v>0.25700000000000001</v>
      </c>
      <c r="G1181" s="40">
        <v>1.1359999999999999</v>
      </c>
      <c r="H1181" s="40">
        <v>22.722999999999999</v>
      </c>
      <c r="I1181" s="40">
        <v>26.036000000000001</v>
      </c>
      <c r="J1181" s="40">
        <v>3.149</v>
      </c>
      <c r="K1181" s="40">
        <v>7.6479999999999997</v>
      </c>
      <c r="L1181" s="40">
        <v>696.39800000000002</v>
      </c>
    </row>
    <row r="1182" spans="1:12" x14ac:dyDescent="0.25">
      <c r="A1182" s="31" t="s">
        <v>423</v>
      </c>
      <c r="B1182" s="40">
        <v>83.302999999999997</v>
      </c>
      <c r="C1182" s="40">
        <v>249.11</v>
      </c>
      <c r="D1182" s="40">
        <v>249.11</v>
      </c>
      <c r="E1182" s="40">
        <v>82.438000000000002</v>
      </c>
      <c r="F1182" s="40">
        <v>0.248</v>
      </c>
      <c r="G1182" s="40">
        <v>1.095</v>
      </c>
      <c r="H1182" s="40">
        <v>21.911999999999999</v>
      </c>
      <c r="I1182" s="40">
        <v>25.106000000000002</v>
      </c>
      <c r="J1182" s="40">
        <v>3.036</v>
      </c>
      <c r="K1182" s="40">
        <v>7.375</v>
      </c>
      <c r="L1182" s="40">
        <v>712.322</v>
      </c>
    </row>
    <row r="1183" spans="1:12" x14ac:dyDescent="0.25">
      <c r="A1183" s="31" t="s">
        <v>424</v>
      </c>
      <c r="B1183" s="40">
        <v>86.278000000000006</v>
      </c>
      <c r="C1183" s="40">
        <v>258.00700000000001</v>
      </c>
      <c r="D1183" s="40">
        <v>258.00700000000001</v>
      </c>
      <c r="E1183" s="40">
        <v>79.594999999999999</v>
      </c>
      <c r="F1183" s="40">
        <v>0.24</v>
      </c>
      <c r="G1183" s="40">
        <v>1.0580000000000001</v>
      </c>
      <c r="H1183" s="40">
        <v>21.155999999999999</v>
      </c>
      <c r="I1183" s="40">
        <v>24.24</v>
      </c>
      <c r="J1183" s="40">
        <v>2.931</v>
      </c>
      <c r="K1183" s="40">
        <v>7.12</v>
      </c>
      <c r="L1183" s="40">
        <v>728.58100000000002</v>
      </c>
    </row>
    <row r="1184" spans="1:12" x14ac:dyDescent="0.25">
      <c r="A1184" s="31" t="s">
        <v>425</v>
      </c>
      <c r="B1184" s="40">
        <v>89.253</v>
      </c>
      <c r="C1184" s="40">
        <v>266.904</v>
      </c>
      <c r="D1184" s="40">
        <v>266.904</v>
      </c>
      <c r="E1184" s="40">
        <v>76.941999999999993</v>
      </c>
      <c r="F1184" s="40">
        <v>0.23200000000000001</v>
      </c>
      <c r="G1184" s="40">
        <v>1.022</v>
      </c>
      <c r="H1184" s="40">
        <v>20.451000000000001</v>
      </c>
      <c r="I1184" s="40">
        <v>23.431999999999999</v>
      </c>
      <c r="J1184" s="40">
        <v>2.8340000000000001</v>
      </c>
      <c r="K1184" s="40">
        <v>6.883</v>
      </c>
      <c r="L1184" s="40">
        <v>745.14</v>
      </c>
    </row>
    <row r="1185" spans="1:12" x14ac:dyDescent="0.25">
      <c r="A1185" s="31" t="s">
        <v>426</v>
      </c>
      <c r="B1185" s="40">
        <v>95.203000000000003</v>
      </c>
      <c r="C1185" s="40">
        <v>284.69799999999998</v>
      </c>
      <c r="D1185" s="40">
        <v>284.69799999999998</v>
      </c>
      <c r="E1185" s="40">
        <v>72.132999999999996</v>
      </c>
      <c r="F1185" s="40">
        <v>0.217</v>
      </c>
      <c r="G1185" s="40">
        <v>0.95799999999999996</v>
      </c>
      <c r="H1185" s="40">
        <v>19.172999999999998</v>
      </c>
      <c r="I1185" s="40">
        <v>21.968</v>
      </c>
      <c r="J1185" s="40">
        <v>2.657</v>
      </c>
      <c r="K1185" s="40">
        <v>6.4530000000000003</v>
      </c>
      <c r="L1185" s="40">
        <v>779.048</v>
      </c>
    </row>
    <row r="1186" spans="1:12" x14ac:dyDescent="0.25">
      <c r="B1186" s="44" t="s">
        <v>319</v>
      </c>
      <c r="C1186" s="45"/>
      <c r="D1186" s="45"/>
      <c r="E1186" s="45"/>
      <c r="F1186" s="45"/>
      <c r="G1186" s="45"/>
      <c r="H1186" s="45"/>
      <c r="I1186" s="45"/>
      <c r="J1186" s="45"/>
      <c r="K1186" s="45"/>
      <c r="L1186" s="45"/>
    </row>
    <row r="1187" spans="1:12" x14ac:dyDescent="0.25">
      <c r="A1187" s="31" t="s">
        <v>249</v>
      </c>
      <c r="B1187" s="40">
        <v>2.9750000000000001</v>
      </c>
      <c r="C1187" s="40">
        <v>10.676</v>
      </c>
      <c r="D1187" s="40">
        <v>10.676</v>
      </c>
      <c r="E1187" s="40">
        <v>2769.9110000000001</v>
      </c>
      <c r="F1187" s="40">
        <v>6.95</v>
      </c>
      <c r="G1187" s="40">
        <v>30.67</v>
      </c>
      <c r="H1187" s="40">
        <v>613.52499999999998</v>
      </c>
      <c r="I1187" s="40">
        <v>702.97400000000005</v>
      </c>
      <c r="J1187" s="40">
        <v>85.01</v>
      </c>
      <c r="K1187" s="40">
        <v>206.49100000000001</v>
      </c>
      <c r="L1187" s="40">
        <v>4148.357</v>
      </c>
    </row>
    <row r="1188" spans="1:12" x14ac:dyDescent="0.25">
      <c r="A1188" s="31" t="s">
        <v>250</v>
      </c>
      <c r="B1188" s="40">
        <v>5.95</v>
      </c>
      <c r="C1188" s="40">
        <v>21.352</v>
      </c>
      <c r="D1188" s="40">
        <v>21.352</v>
      </c>
      <c r="E1188" s="40">
        <v>1384.9559999999999</v>
      </c>
      <c r="F1188" s="40">
        <v>3.4750000000000001</v>
      </c>
      <c r="G1188" s="40">
        <v>15.335000000000001</v>
      </c>
      <c r="H1188" s="40">
        <v>306.76299999999998</v>
      </c>
      <c r="I1188" s="40">
        <v>351.48700000000002</v>
      </c>
      <c r="J1188" s="40">
        <v>42.505000000000003</v>
      </c>
      <c r="K1188" s="40">
        <v>103.245</v>
      </c>
      <c r="L1188" s="40">
        <v>2110.67</v>
      </c>
    </row>
    <row r="1189" spans="1:12" x14ac:dyDescent="0.25">
      <c r="A1189" s="31" t="s">
        <v>251</v>
      </c>
      <c r="B1189" s="40">
        <v>8.9250000000000007</v>
      </c>
      <c r="C1189" s="40">
        <v>32.027999999999999</v>
      </c>
      <c r="D1189" s="40">
        <v>32.027999999999999</v>
      </c>
      <c r="E1189" s="40">
        <v>923.30399999999997</v>
      </c>
      <c r="F1189" s="40">
        <v>2.3170000000000002</v>
      </c>
      <c r="G1189" s="40">
        <v>10.223000000000001</v>
      </c>
      <c r="H1189" s="40">
        <v>204.50800000000001</v>
      </c>
      <c r="I1189" s="40">
        <v>234.32499999999999</v>
      </c>
      <c r="J1189" s="40">
        <v>28.337</v>
      </c>
      <c r="K1189" s="40">
        <v>68.83</v>
      </c>
      <c r="L1189" s="40">
        <v>1447.6579999999999</v>
      </c>
    </row>
    <row r="1190" spans="1:12" x14ac:dyDescent="0.25">
      <c r="A1190" s="31" t="s">
        <v>252</v>
      </c>
      <c r="B1190" s="40">
        <v>11.9</v>
      </c>
      <c r="C1190" s="40">
        <v>42.704999999999998</v>
      </c>
      <c r="D1190" s="40">
        <v>42.704999999999998</v>
      </c>
      <c r="E1190" s="40">
        <v>692.47799999999995</v>
      </c>
      <c r="F1190" s="40">
        <v>1.738</v>
      </c>
      <c r="G1190" s="40">
        <v>7.6669999999999998</v>
      </c>
      <c r="H1190" s="40">
        <v>153.381</v>
      </c>
      <c r="I1190" s="40">
        <v>175.744</v>
      </c>
      <c r="J1190" s="40">
        <v>21.253</v>
      </c>
      <c r="K1190" s="40">
        <v>51.622999999999998</v>
      </c>
      <c r="L1190" s="40">
        <v>1128.318</v>
      </c>
    </row>
    <row r="1191" spans="1:12" x14ac:dyDescent="0.25">
      <c r="A1191" s="31" t="s">
        <v>253</v>
      </c>
      <c r="B1191" s="40">
        <v>14.875</v>
      </c>
      <c r="C1191" s="40">
        <v>53.381</v>
      </c>
      <c r="D1191" s="40">
        <v>53.381</v>
      </c>
      <c r="E1191" s="40">
        <v>553.98199999999997</v>
      </c>
      <c r="F1191" s="40">
        <v>1.39</v>
      </c>
      <c r="G1191" s="40">
        <v>6.1340000000000003</v>
      </c>
      <c r="H1191" s="40">
        <v>122.705</v>
      </c>
      <c r="I1191" s="40">
        <v>140.595</v>
      </c>
      <c r="J1191" s="40">
        <v>17.001999999999999</v>
      </c>
      <c r="K1191" s="40">
        <v>41.298000000000002</v>
      </c>
      <c r="L1191" s="40">
        <v>946.44299999999998</v>
      </c>
    </row>
    <row r="1192" spans="1:12" x14ac:dyDescent="0.25">
      <c r="A1192" s="31" t="s">
        <v>254</v>
      </c>
      <c r="B1192" s="40">
        <v>17.850999999999999</v>
      </c>
      <c r="C1192" s="40">
        <v>64.057000000000002</v>
      </c>
      <c r="D1192" s="40">
        <v>64.057000000000002</v>
      </c>
      <c r="E1192" s="40">
        <v>461.65199999999999</v>
      </c>
      <c r="F1192" s="40">
        <v>1.1579999999999999</v>
      </c>
      <c r="G1192" s="40">
        <v>5.1120000000000001</v>
      </c>
      <c r="H1192" s="40">
        <v>102.254</v>
      </c>
      <c r="I1192" s="40">
        <v>117.16200000000001</v>
      </c>
      <c r="J1192" s="40">
        <v>14.167999999999999</v>
      </c>
      <c r="K1192" s="40">
        <v>34.414999999999999</v>
      </c>
      <c r="L1192" s="40">
        <v>833.303</v>
      </c>
    </row>
    <row r="1193" spans="1:12" x14ac:dyDescent="0.25">
      <c r="A1193" s="31" t="s">
        <v>255</v>
      </c>
      <c r="B1193" s="40">
        <v>20.826000000000001</v>
      </c>
      <c r="C1193" s="40">
        <v>74.733000000000004</v>
      </c>
      <c r="D1193" s="40">
        <v>74.733000000000004</v>
      </c>
      <c r="E1193" s="40">
        <v>395.702</v>
      </c>
      <c r="F1193" s="40">
        <v>0.99299999999999999</v>
      </c>
      <c r="G1193" s="40">
        <v>4.3810000000000002</v>
      </c>
      <c r="H1193" s="40">
        <v>87.646000000000001</v>
      </c>
      <c r="I1193" s="40">
        <v>100.425</v>
      </c>
      <c r="J1193" s="40">
        <v>12.144</v>
      </c>
      <c r="K1193" s="40">
        <v>29.498999999999999</v>
      </c>
      <c r="L1193" s="40">
        <v>759.43899999999996</v>
      </c>
    </row>
    <row r="1194" spans="1:12" x14ac:dyDescent="0.25">
      <c r="A1194" s="31" t="s">
        <v>256</v>
      </c>
      <c r="B1194" s="40">
        <v>23.800999999999998</v>
      </c>
      <c r="C1194" s="40">
        <v>85.409000000000006</v>
      </c>
      <c r="D1194" s="40">
        <v>85.409000000000006</v>
      </c>
      <c r="E1194" s="40">
        <v>346.23899999999998</v>
      </c>
      <c r="F1194" s="40">
        <v>0.86899999999999999</v>
      </c>
      <c r="G1194" s="40">
        <v>3.8340000000000001</v>
      </c>
      <c r="H1194" s="40">
        <v>76.691000000000003</v>
      </c>
      <c r="I1194" s="40">
        <v>87.872</v>
      </c>
      <c r="J1194" s="40">
        <v>10.625999999999999</v>
      </c>
      <c r="K1194" s="40">
        <v>25.811</v>
      </c>
      <c r="L1194" s="40">
        <v>710.12400000000002</v>
      </c>
    </row>
    <row r="1195" spans="1:12" x14ac:dyDescent="0.25">
      <c r="A1195" s="31" t="s">
        <v>257</v>
      </c>
      <c r="B1195" s="40">
        <v>26.776</v>
      </c>
      <c r="C1195" s="40">
        <v>96.084999999999994</v>
      </c>
      <c r="D1195" s="40">
        <v>96.084999999999994</v>
      </c>
      <c r="E1195" s="40">
        <v>307.76799999999997</v>
      </c>
      <c r="F1195" s="40">
        <v>0.77200000000000002</v>
      </c>
      <c r="G1195" s="40">
        <v>3.4079999999999999</v>
      </c>
      <c r="H1195" s="40">
        <v>68.168999999999997</v>
      </c>
      <c r="I1195" s="40">
        <v>78.108000000000004</v>
      </c>
      <c r="J1195" s="40">
        <v>9.4459999999999997</v>
      </c>
      <c r="K1195" s="40">
        <v>22.943000000000001</v>
      </c>
      <c r="L1195" s="40">
        <v>677.17100000000005</v>
      </c>
    </row>
    <row r="1196" spans="1:12" x14ac:dyDescent="0.25">
      <c r="A1196" s="31" t="s">
        <v>239</v>
      </c>
      <c r="B1196" s="40">
        <v>29.751000000000001</v>
      </c>
      <c r="C1196" s="40">
        <v>106.762</v>
      </c>
      <c r="D1196" s="40">
        <v>106.762</v>
      </c>
      <c r="E1196" s="40">
        <v>276.99099999999999</v>
      </c>
      <c r="F1196" s="40">
        <v>0.69499999999999995</v>
      </c>
      <c r="G1196" s="40">
        <v>3.0670000000000002</v>
      </c>
      <c r="H1196" s="40">
        <v>61.353000000000002</v>
      </c>
      <c r="I1196" s="40">
        <v>70.296999999999997</v>
      </c>
      <c r="J1196" s="40">
        <v>8.5009999999999994</v>
      </c>
      <c r="K1196" s="40">
        <v>20.649000000000001</v>
      </c>
      <c r="L1196" s="40">
        <v>655.678</v>
      </c>
    </row>
    <row r="1197" spans="1:12" x14ac:dyDescent="0.25">
      <c r="A1197" s="31" t="s">
        <v>240</v>
      </c>
      <c r="B1197" s="40">
        <v>32.725999999999999</v>
      </c>
      <c r="C1197" s="40">
        <v>117.438</v>
      </c>
      <c r="D1197" s="40">
        <v>117.438</v>
      </c>
      <c r="E1197" s="40">
        <v>251.81</v>
      </c>
      <c r="F1197" s="40">
        <v>0.63200000000000001</v>
      </c>
      <c r="G1197" s="40">
        <v>2.7879999999999998</v>
      </c>
      <c r="H1197" s="40">
        <v>55.774999999999999</v>
      </c>
      <c r="I1197" s="40">
        <v>63.906999999999996</v>
      </c>
      <c r="J1197" s="40">
        <v>7.7279999999999998</v>
      </c>
      <c r="K1197" s="40">
        <v>18.771999999999998</v>
      </c>
      <c r="L1197" s="40">
        <v>642.51400000000001</v>
      </c>
    </row>
    <row r="1198" spans="1:12" x14ac:dyDescent="0.25">
      <c r="A1198" s="31" t="s">
        <v>241</v>
      </c>
      <c r="B1198" s="40">
        <v>35.701000000000001</v>
      </c>
      <c r="C1198" s="40">
        <v>128.114</v>
      </c>
      <c r="D1198" s="40">
        <v>128.114</v>
      </c>
      <c r="E1198" s="40">
        <v>230.82599999999999</v>
      </c>
      <c r="F1198" s="40">
        <v>0.57899999999999996</v>
      </c>
      <c r="G1198" s="40">
        <v>2.556</v>
      </c>
      <c r="H1198" s="40">
        <v>51.127000000000002</v>
      </c>
      <c r="I1198" s="40">
        <v>58.581000000000003</v>
      </c>
      <c r="J1198" s="40">
        <v>7.0839999999999996</v>
      </c>
      <c r="K1198" s="40">
        <v>17.207999999999998</v>
      </c>
      <c r="L1198" s="40">
        <v>635.59799999999996</v>
      </c>
    </row>
    <row r="1199" spans="1:12" x14ac:dyDescent="0.25">
      <c r="A1199" s="31" t="s">
        <v>242</v>
      </c>
      <c r="B1199" s="40">
        <v>38.676000000000002</v>
      </c>
      <c r="C1199" s="40">
        <v>138.79</v>
      </c>
      <c r="D1199" s="40">
        <v>138.79</v>
      </c>
      <c r="E1199" s="40">
        <v>213.07</v>
      </c>
      <c r="F1199" s="40">
        <v>0.53500000000000003</v>
      </c>
      <c r="G1199" s="40">
        <v>2.359</v>
      </c>
      <c r="H1199" s="40">
        <v>47.194000000000003</v>
      </c>
      <c r="I1199" s="40">
        <v>54.075000000000003</v>
      </c>
      <c r="J1199" s="40">
        <v>6.5389999999999997</v>
      </c>
      <c r="K1199" s="40">
        <v>15.884</v>
      </c>
      <c r="L1199" s="40">
        <v>633.48900000000003</v>
      </c>
    </row>
    <row r="1200" spans="1:12" x14ac:dyDescent="0.25">
      <c r="A1200" s="31" t="s">
        <v>243</v>
      </c>
      <c r="B1200" s="40">
        <v>41.651000000000003</v>
      </c>
      <c r="C1200" s="40">
        <v>149.46600000000001</v>
      </c>
      <c r="D1200" s="40">
        <v>149.46600000000001</v>
      </c>
      <c r="E1200" s="40">
        <v>197.851</v>
      </c>
      <c r="F1200" s="40">
        <v>0.496</v>
      </c>
      <c r="G1200" s="40">
        <v>2.1909999999999998</v>
      </c>
      <c r="H1200" s="40">
        <v>43.823</v>
      </c>
      <c r="I1200" s="40">
        <v>50.212000000000003</v>
      </c>
      <c r="J1200" s="40">
        <v>6.0720000000000001</v>
      </c>
      <c r="K1200" s="40">
        <v>14.749000000000001</v>
      </c>
      <c r="L1200" s="40">
        <v>635.15599999999995</v>
      </c>
    </row>
    <row r="1201" spans="1:12" x14ac:dyDescent="0.25">
      <c r="A1201" s="31" t="s">
        <v>244</v>
      </c>
      <c r="B1201" s="40">
        <v>44.625999999999998</v>
      </c>
      <c r="C1201" s="40">
        <v>160.142</v>
      </c>
      <c r="D1201" s="40">
        <v>160.142</v>
      </c>
      <c r="E1201" s="40">
        <v>184.661</v>
      </c>
      <c r="F1201" s="40">
        <v>0.46300000000000002</v>
      </c>
      <c r="G1201" s="40">
        <v>2.0449999999999999</v>
      </c>
      <c r="H1201" s="40">
        <v>40.902000000000001</v>
      </c>
      <c r="I1201" s="40">
        <v>46.865000000000002</v>
      </c>
      <c r="J1201" s="40">
        <v>5.6669999999999998</v>
      </c>
      <c r="K1201" s="40">
        <v>13.766</v>
      </c>
      <c r="L1201" s="40">
        <v>639.846</v>
      </c>
    </row>
    <row r="1202" spans="1:12" x14ac:dyDescent="0.25">
      <c r="A1202" s="31" t="s">
        <v>245</v>
      </c>
      <c r="B1202" s="40">
        <v>47.600999999999999</v>
      </c>
      <c r="C1202" s="40">
        <v>170.81899999999999</v>
      </c>
      <c r="D1202" s="40">
        <v>170.81899999999999</v>
      </c>
      <c r="E1202" s="40">
        <v>173.119</v>
      </c>
      <c r="F1202" s="40">
        <v>0.434</v>
      </c>
      <c r="G1202" s="40">
        <v>1.917</v>
      </c>
      <c r="H1202" s="40">
        <v>38.344999999999999</v>
      </c>
      <c r="I1202" s="40">
        <v>43.936</v>
      </c>
      <c r="J1202" s="40">
        <v>5.3129999999999997</v>
      </c>
      <c r="K1202" s="40">
        <v>12.906000000000001</v>
      </c>
      <c r="L1202" s="40">
        <v>646.99</v>
      </c>
    </row>
    <row r="1203" spans="1:12" x14ac:dyDescent="0.25">
      <c r="A1203" s="31" t="s">
        <v>246</v>
      </c>
      <c r="B1203" s="40">
        <v>50.576999999999998</v>
      </c>
      <c r="C1203" s="40">
        <v>181.495</v>
      </c>
      <c r="D1203" s="40">
        <v>181.495</v>
      </c>
      <c r="E1203" s="40">
        <v>162.93600000000001</v>
      </c>
      <c r="F1203" s="40">
        <v>0.40899999999999997</v>
      </c>
      <c r="G1203" s="40">
        <v>1.804</v>
      </c>
      <c r="H1203" s="40">
        <v>36.090000000000003</v>
      </c>
      <c r="I1203" s="40">
        <v>41.350999999999999</v>
      </c>
      <c r="J1203" s="40">
        <v>5.0010000000000003</v>
      </c>
      <c r="K1203" s="40">
        <v>12.147</v>
      </c>
      <c r="L1203" s="40">
        <v>656.15700000000004</v>
      </c>
    </row>
    <row r="1204" spans="1:12" x14ac:dyDescent="0.25">
      <c r="A1204" s="31" t="s">
        <v>247</v>
      </c>
      <c r="B1204" s="40">
        <v>53.552</v>
      </c>
      <c r="C1204" s="40">
        <v>192.17099999999999</v>
      </c>
      <c r="D1204" s="40">
        <v>192.17099999999999</v>
      </c>
      <c r="E1204" s="40">
        <v>153.88399999999999</v>
      </c>
      <c r="F1204" s="40">
        <v>0.38600000000000001</v>
      </c>
      <c r="G1204" s="40">
        <v>1.704</v>
      </c>
      <c r="H1204" s="40">
        <v>34.085000000000001</v>
      </c>
      <c r="I1204" s="40">
        <v>39.054000000000002</v>
      </c>
      <c r="J1204" s="40">
        <v>4.7229999999999999</v>
      </c>
      <c r="K1204" s="40">
        <v>11.472</v>
      </c>
      <c r="L1204" s="40">
        <v>667.00699999999995</v>
      </c>
    </row>
    <row r="1205" spans="1:12" x14ac:dyDescent="0.25">
      <c r="A1205" s="31" t="s">
        <v>248</v>
      </c>
      <c r="B1205" s="40">
        <v>56.527000000000001</v>
      </c>
      <c r="C1205" s="40">
        <v>202.84700000000001</v>
      </c>
      <c r="D1205" s="40">
        <v>202.84700000000001</v>
      </c>
      <c r="E1205" s="40">
        <v>145.785</v>
      </c>
      <c r="F1205" s="40">
        <v>0.36599999999999999</v>
      </c>
      <c r="G1205" s="40">
        <v>1.6140000000000001</v>
      </c>
      <c r="H1205" s="40">
        <v>32.290999999999997</v>
      </c>
      <c r="I1205" s="40">
        <v>36.999000000000002</v>
      </c>
      <c r="J1205" s="40">
        <v>4.4740000000000002</v>
      </c>
      <c r="K1205" s="40">
        <v>10.868</v>
      </c>
      <c r="L1205" s="40">
        <v>679.27599999999995</v>
      </c>
    </row>
    <row r="1206" spans="1:12" x14ac:dyDescent="0.25">
      <c r="A1206" s="31" t="s">
        <v>372</v>
      </c>
      <c r="B1206" s="40">
        <v>59.502000000000002</v>
      </c>
      <c r="C1206" s="40">
        <v>213.523</v>
      </c>
      <c r="D1206" s="40">
        <v>213.523</v>
      </c>
      <c r="E1206" s="40">
        <v>138.49600000000001</v>
      </c>
      <c r="F1206" s="40">
        <v>0.34799999999999998</v>
      </c>
      <c r="G1206" s="40">
        <v>1.5329999999999999</v>
      </c>
      <c r="H1206" s="40">
        <v>30.675999999999998</v>
      </c>
      <c r="I1206" s="40">
        <v>35.149000000000001</v>
      </c>
      <c r="J1206" s="40">
        <v>4.2510000000000003</v>
      </c>
      <c r="K1206" s="40">
        <v>10.324999999999999</v>
      </c>
      <c r="L1206" s="40">
        <v>692.75</v>
      </c>
    </row>
    <row r="1207" spans="1:12" x14ac:dyDescent="0.25">
      <c r="A1207" s="31" t="s">
        <v>373</v>
      </c>
      <c r="B1207" s="40">
        <v>62.476999999999997</v>
      </c>
      <c r="C1207" s="40">
        <v>224.19900000000001</v>
      </c>
      <c r="D1207" s="40">
        <v>224.19900000000001</v>
      </c>
      <c r="E1207" s="40">
        <v>131.90100000000001</v>
      </c>
      <c r="F1207" s="40">
        <v>0.33100000000000002</v>
      </c>
      <c r="G1207" s="40">
        <v>1.46</v>
      </c>
      <c r="H1207" s="40">
        <v>29.215</v>
      </c>
      <c r="I1207" s="40">
        <v>33.475000000000001</v>
      </c>
      <c r="J1207" s="40">
        <v>4.048</v>
      </c>
      <c r="K1207" s="40">
        <v>9.8330000000000002</v>
      </c>
      <c r="L1207" s="40">
        <v>707.25699999999995</v>
      </c>
    </row>
    <row r="1208" spans="1:12" x14ac:dyDescent="0.25">
      <c r="A1208" s="31" t="s">
        <v>374</v>
      </c>
      <c r="B1208" s="40">
        <v>65.451999999999998</v>
      </c>
      <c r="C1208" s="40">
        <v>234.876</v>
      </c>
      <c r="D1208" s="40">
        <v>234.876</v>
      </c>
      <c r="E1208" s="40">
        <v>125.905</v>
      </c>
      <c r="F1208" s="40">
        <v>0.316</v>
      </c>
      <c r="G1208" s="40">
        <v>1.3939999999999999</v>
      </c>
      <c r="H1208" s="40">
        <v>27.888000000000002</v>
      </c>
      <c r="I1208" s="40">
        <v>31.952999999999999</v>
      </c>
      <c r="J1208" s="40">
        <v>3.8639999999999999</v>
      </c>
      <c r="K1208" s="40">
        <v>9.3859999999999992</v>
      </c>
      <c r="L1208" s="40">
        <v>722.66</v>
      </c>
    </row>
    <row r="1209" spans="1:12" x14ac:dyDescent="0.25">
      <c r="A1209" s="31" t="s">
        <v>375</v>
      </c>
      <c r="B1209" s="40">
        <v>68.427000000000007</v>
      </c>
      <c r="C1209" s="40">
        <v>245.55199999999999</v>
      </c>
      <c r="D1209" s="40">
        <v>245.55199999999999</v>
      </c>
      <c r="E1209" s="40">
        <v>120.431</v>
      </c>
      <c r="F1209" s="40">
        <v>0.30199999999999999</v>
      </c>
      <c r="G1209" s="40">
        <v>1.333</v>
      </c>
      <c r="H1209" s="40">
        <v>26.675000000000001</v>
      </c>
      <c r="I1209" s="40">
        <v>30.564</v>
      </c>
      <c r="J1209" s="40">
        <v>3.6960000000000002</v>
      </c>
      <c r="K1209" s="40">
        <v>8.9779999999999998</v>
      </c>
      <c r="L1209" s="40">
        <v>738.83600000000001</v>
      </c>
    </row>
    <row r="1210" spans="1:12" x14ac:dyDescent="0.25">
      <c r="A1210" s="31" t="s">
        <v>376</v>
      </c>
      <c r="B1210" s="40">
        <v>71.402000000000001</v>
      </c>
      <c r="C1210" s="40">
        <v>256.22800000000001</v>
      </c>
      <c r="D1210" s="40">
        <v>256.22800000000001</v>
      </c>
      <c r="E1210" s="40">
        <v>115.413</v>
      </c>
      <c r="F1210" s="40">
        <v>0.28999999999999998</v>
      </c>
      <c r="G1210" s="40">
        <v>1.278</v>
      </c>
      <c r="H1210" s="40">
        <v>25.564</v>
      </c>
      <c r="I1210" s="40">
        <v>29.291</v>
      </c>
      <c r="J1210" s="40">
        <v>3.5419999999999998</v>
      </c>
      <c r="K1210" s="40">
        <v>8.6039999999999992</v>
      </c>
      <c r="L1210" s="40">
        <v>755.69399999999996</v>
      </c>
    </row>
    <row r="1211" spans="1:12" x14ac:dyDescent="0.25">
      <c r="A1211" s="31" t="s">
        <v>377</v>
      </c>
      <c r="B1211" s="40">
        <v>74.376999999999995</v>
      </c>
      <c r="C1211" s="40">
        <v>266.904</v>
      </c>
      <c r="D1211" s="40">
        <v>266.904</v>
      </c>
      <c r="E1211" s="40">
        <v>110.79600000000001</v>
      </c>
      <c r="F1211" s="40">
        <v>0.27800000000000002</v>
      </c>
      <c r="G1211" s="40">
        <v>1.2270000000000001</v>
      </c>
      <c r="H1211" s="40">
        <v>24.541</v>
      </c>
      <c r="I1211" s="40">
        <v>28.119</v>
      </c>
      <c r="J1211" s="40">
        <v>3.4</v>
      </c>
      <c r="K1211" s="40">
        <v>8.26</v>
      </c>
      <c r="L1211" s="40">
        <v>773.14599999999996</v>
      </c>
    </row>
    <row r="1212" spans="1:12" x14ac:dyDescent="0.25">
      <c r="A1212" s="31" t="s">
        <v>401</v>
      </c>
      <c r="B1212" s="40">
        <v>77.352000000000004</v>
      </c>
      <c r="C1212" s="40">
        <v>277.58</v>
      </c>
      <c r="D1212" s="40">
        <v>277.58</v>
      </c>
      <c r="E1212" s="40">
        <v>106.535</v>
      </c>
      <c r="F1212" s="40">
        <v>0.26700000000000002</v>
      </c>
      <c r="G1212" s="40">
        <v>1.18</v>
      </c>
      <c r="H1212" s="40">
        <v>23.597000000000001</v>
      </c>
      <c r="I1212" s="40">
        <v>27.036999999999999</v>
      </c>
      <c r="J1212" s="40">
        <v>3.27</v>
      </c>
      <c r="K1212" s="40">
        <v>7.9420000000000002</v>
      </c>
      <c r="L1212" s="40">
        <v>791.12800000000004</v>
      </c>
    </row>
    <row r="1213" spans="1:12" x14ac:dyDescent="0.25">
      <c r="A1213" s="31" t="s">
        <v>402</v>
      </c>
      <c r="B1213" s="40">
        <v>80.326999999999998</v>
      </c>
      <c r="C1213" s="40">
        <v>288.25599999999997</v>
      </c>
      <c r="D1213" s="40">
        <v>288.25599999999997</v>
      </c>
      <c r="E1213" s="40">
        <v>102.589</v>
      </c>
      <c r="F1213" s="40">
        <v>0.25700000000000001</v>
      </c>
      <c r="G1213" s="40">
        <v>1.1359999999999999</v>
      </c>
      <c r="H1213" s="40">
        <v>22.722999999999999</v>
      </c>
      <c r="I1213" s="40">
        <v>26.036000000000001</v>
      </c>
      <c r="J1213" s="40">
        <v>3.149</v>
      </c>
      <c r="K1213" s="40">
        <v>7.6479999999999997</v>
      </c>
      <c r="L1213" s="40">
        <v>809.58</v>
      </c>
    </row>
    <row r="1214" spans="1:12" x14ac:dyDescent="0.25">
      <c r="A1214" s="31" t="s">
        <v>427</v>
      </c>
      <c r="B1214" s="40">
        <v>83.302999999999997</v>
      </c>
      <c r="C1214" s="40">
        <v>298.93200000000002</v>
      </c>
      <c r="D1214" s="40">
        <v>298.93200000000002</v>
      </c>
      <c r="E1214" s="40">
        <v>98.924999999999997</v>
      </c>
      <c r="F1214" s="40">
        <v>0.248</v>
      </c>
      <c r="G1214" s="40">
        <v>1.095</v>
      </c>
      <c r="H1214" s="40">
        <v>21.911999999999999</v>
      </c>
      <c r="I1214" s="40">
        <v>25.106000000000002</v>
      </c>
      <c r="J1214" s="40">
        <v>3.036</v>
      </c>
      <c r="K1214" s="40">
        <v>7.375</v>
      </c>
      <c r="L1214" s="40">
        <v>828.45299999999997</v>
      </c>
    </row>
    <row r="1215" spans="1:12" x14ac:dyDescent="0.25">
      <c r="A1215" s="31" t="s">
        <v>428</v>
      </c>
      <c r="B1215" s="40">
        <v>86.278000000000006</v>
      </c>
      <c r="C1215" s="40">
        <v>309.60899999999998</v>
      </c>
      <c r="D1215" s="40">
        <v>309.60899999999998</v>
      </c>
      <c r="E1215" s="40">
        <v>95.513999999999996</v>
      </c>
      <c r="F1215" s="40">
        <v>0.24</v>
      </c>
      <c r="G1215" s="40">
        <v>1.0580000000000001</v>
      </c>
      <c r="H1215" s="40">
        <v>21.155999999999999</v>
      </c>
      <c r="I1215" s="40">
        <v>24.24</v>
      </c>
      <c r="J1215" s="40">
        <v>2.931</v>
      </c>
      <c r="K1215" s="40">
        <v>7.12</v>
      </c>
      <c r="L1215" s="40">
        <v>847.70399999999995</v>
      </c>
    </row>
    <row r="1216" spans="1:12" x14ac:dyDescent="0.25">
      <c r="A1216" s="31" t="s">
        <v>429</v>
      </c>
      <c r="B1216" s="40">
        <v>89.253</v>
      </c>
      <c r="C1216" s="40">
        <v>320.28500000000003</v>
      </c>
      <c r="D1216" s="40">
        <v>320.28500000000003</v>
      </c>
      <c r="E1216" s="40">
        <v>92.33</v>
      </c>
      <c r="F1216" s="40">
        <v>0.23200000000000001</v>
      </c>
      <c r="G1216" s="40">
        <v>1.022</v>
      </c>
      <c r="H1216" s="40">
        <v>20.451000000000001</v>
      </c>
      <c r="I1216" s="40">
        <v>23.431999999999999</v>
      </c>
      <c r="J1216" s="40">
        <v>2.8340000000000001</v>
      </c>
      <c r="K1216" s="40">
        <v>6.883</v>
      </c>
      <c r="L1216" s="40">
        <v>867.29</v>
      </c>
    </row>
    <row r="1217" spans="1:12" x14ac:dyDescent="0.25">
      <c r="A1217" s="31" t="s">
        <v>430</v>
      </c>
      <c r="B1217" s="40">
        <v>95.203000000000003</v>
      </c>
      <c r="C1217" s="40">
        <v>341.637</v>
      </c>
      <c r="D1217" s="40">
        <v>341.637</v>
      </c>
      <c r="E1217" s="40">
        <v>86.56</v>
      </c>
      <c r="F1217" s="40">
        <v>0.217</v>
      </c>
      <c r="G1217" s="40">
        <v>0.95799999999999996</v>
      </c>
      <c r="H1217" s="40">
        <v>19.172999999999998</v>
      </c>
      <c r="I1217" s="40">
        <v>21.968</v>
      </c>
      <c r="J1217" s="40">
        <v>2.657</v>
      </c>
      <c r="K1217" s="40">
        <v>6.4530000000000003</v>
      </c>
      <c r="L1217" s="40">
        <v>907.35299999999995</v>
      </c>
    </row>
    <row r="1218" spans="1:12" x14ac:dyDescent="0.25">
      <c r="B1218" s="44" t="s">
        <v>320</v>
      </c>
      <c r="C1218" s="45"/>
      <c r="D1218" s="45"/>
      <c r="E1218" s="45"/>
      <c r="F1218" s="45"/>
      <c r="G1218" s="45"/>
      <c r="H1218" s="45"/>
      <c r="I1218" s="45"/>
      <c r="J1218" s="45"/>
      <c r="K1218" s="45"/>
      <c r="L1218" s="45"/>
    </row>
    <row r="1219" spans="1:12" x14ac:dyDescent="0.25">
      <c r="A1219" s="31" t="s">
        <v>268</v>
      </c>
      <c r="B1219" s="40">
        <v>2.9750000000000001</v>
      </c>
      <c r="C1219" s="40">
        <v>11.388</v>
      </c>
      <c r="D1219" s="40">
        <v>11.388</v>
      </c>
      <c r="E1219" s="40">
        <v>2954.5720000000001</v>
      </c>
      <c r="F1219" s="40">
        <v>6.95</v>
      </c>
      <c r="G1219" s="40">
        <v>30.67</v>
      </c>
      <c r="H1219" s="40">
        <v>613.52499999999998</v>
      </c>
      <c r="I1219" s="40">
        <v>702.97400000000005</v>
      </c>
      <c r="J1219" s="40">
        <v>85.01</v>
      </c>
      <c r="K1219" s="40">
        <v>206.49100000000001</v>
      </c>
      <c r="L1219" s="40">
        <v>4334.442</v>
      </c>
    </row>
    <row r="1220" spans="1:12" x14ac:dyDescent="0.25">
      <c r="A1220" s="31" t="s">
        <v>269</v>
      </c>
      <c r="B1220" s="40">
        <v>5.95</v>
      </c>
      <c r="C1220" s="40">
        <v>22.776</v>
      </c>
      <c r="D1220" s="40">
        <v>22.776</v>
      </c>
      <c r="E1220" s="40">
        <v>1477.2860000000001</v>
      </c>
      <c r="F1220" s="40">
        <v>3.4750000000000001</v>
      </c>
      <c r="G1220" s="40">
        <v>15.335000000000001</v>
      </c>
      <c r="H1220" s="40">
        <v>306.76299999999998</v>
      </c>
      <c r="I1220" s="40">
        <v>351.48700000000002</v>
      </c>
      <c r="J1220" s="40">
        <v>42.505000000000003</v>
      </c>
      <c r="K1220" s="40">
        <v>103.245</v>
      </c>
      <c r="L1220" s="40">
        <v>2205.848</v>
      </c>
    </row>
    <row r="1221" spans="1:12" x14ac:dyDescent="0.25">
      <c r="A1221" s="31" t="s">
        <v>270</v>
      </c>
      <c r="B1221" s="40">
        <v>8.9250000000000007</v>
      </c>
      <c r="C1221" s="40">
        <v>34.164000000000001</v>
      </c>
      <c r="D1221" s="40">
        <v>34.164000000000001</v>
      </c>
      <c r="E1221" s="40">
        <v>984.85699999999997</v>
      </c>
      <c r="F1221" s="40">
        <v>2.3170000000000002</v>
      </c>
      <c r="G1221" s="40">
        <v>10.223000000000001</v>
      </c>
      <c r="H1221" s="40">
        <v>204.50800000000001</v>
      </c>
      <c r="I1221" s="40">
        <v>234.32499999999999</v>
      </c>
      <c r="J1221" s="40">
        <v>28.337</v>
      </c>
      <c r="K1221" s="40">
        <v>68.83</v>
      </c>
      <c r="L1221" s="40">
        <v>1513.4829999999999</v>
      </c>
    </row>
    <row r="1222" spans="1:12" x14ac:dyDescent="0.25">
      <c r="A1222" s="31" t="s">
        <v>271</v>
      </c>
      <c r="B1222" s="40">
        <v>11.9</v>
      </c>
      <c r="C1222" s="40">
        <v>45.552</v>
      </c>
      <c r="D1222" s="40">
        <v>45.552</v>
      </c>
      <c r="E1222" s="40">
        <v>738.64300000000003</v>
      </c>
      <c r="F1222" s="40">
        <v>1.738</v>
      </c>
      <c r="G1222" s="40">
        <v>7.6669999999999998</v>
      </c>
      <c r="H1222" s="40">
        <v>153.381</v>
      </c>
      <c r="I1222" s="40">
        <v>175.744</v>
      </c>
      <c r="J1222" s="40">
        <v>21.253</v>
      </c>
      <c r="K1222" s="40">
        <v>51.622999999999998</v>
      </c>
      <c r="L1222" s="40">
        <v>1180.1769999999999</v>
      </c>
    </row>
    <row r="1223" spans="1:12" x14ac:dyDescent="0.25">
      <c r="A1223" s="31" t="s">
        <v>272</v>
      </c>
      <c r="B1223" s="40">
        <v>14.875</v>
      </c>
      <c r="C1223" s="40">
        <v>56.94</v>
      </c>
      <c r="D1223" s="40">
        <v>56.94</v>
      </c>
      <c r="E1223" s="40">
        <v>590.91399999999999</v>
      </c>
      <c r="F1223" s="40">
        <v>1.39</v>
      </c>
      <c r="G1223" s="40">
        <v>6.1340000000000003</v>
      </c>
      <c r="H1223" s="40">
        <v>122.705</v>
      </c>
      <c r="I1223" s="40">
        <v>140.595</v>
      </c>
      <c r="J1223" s="40">
        <v>17.001999999999999</v>
      </c>
      <c r="K1223" s="40">
        <v>41.298000000000002</v>
      </c>
      <c r="L1223" s="40">
        <v>990.49300000000005</v>
      </c>
    </row>
    <row r="1224" spans="1:12" x14ac:dyDescent="0.25">
      <c r="A1224" s="31" t="s">
        <v>273</v>
      </c>
      <c r="B1224" s="40">
        <v>17.850999999999999</v>
      </c>
      <c r="C1224" s="40">
        <v>68.326999999999998</v>
      </c>
      <c r="D1224" s="40">
        <v>68.326999999999998</v>
      </c>
      <c r="E1224" s="40">
        <v>492.42899999999997</v>
      </c>
      <c r="F1224" s="40">
        <v>1.1579999999999999</v>
      </c>
      <c r="G1224" s="40">
        <v>5.1120000000000001</v>
      </c>
      <c r="H1224" s="40">
        <v>102.254</v>
      </c>
      <c r="I1224" s="40">
        <v>117.16200000000001</v>
      </c>
      <c r="J1224" s="40">
        <v>14.167999999999999</v>
      </c>
      <c r="K1224" s="40">
        <v>34.414999999999999</v>
      </c>
      <c r="L1224" s="40">
        <v>872.62</v>
      </c>
    </row>
    <row r="1225" spans="1:12" x14ac:dyDescent="0.25">
      <c r="A1225" s="31" t="s">
        <v>274</v>
      </c>
      <c r="B1225" s="40">
        <v>20.826000000000001</v>
      </c>
      <c r="C1225" s="40">
        <v>79.715000000000003</v>
      </c>
      <c r="D1225" s="40">
        <v>79.715000000000003</v>
      </c>
      <c r="E1225" s="40">
        <v>422.08199999999999</v>
      </c>
      <c r="F1225" s="40">
        <v>0.99299999999999999</v>
      </c>
      <c r="G1225" s="40">
        <v>4.3810000000000002</v>
      </c>
      <c r="H1225" s="40">
        <v>87.646000000000001</v>
      </c>
      <c r="I1225" s="40">
        <v>100.425</v>
      </c>
      <c r="J1225" s="40">
        <v>12.144</v>
      </c>
      <c r="K1225" s="40">
        <v>29.498999999999999</v>
      </c>
      <c r="L1225" s="40">
        <v>795.78300000000002</v>
      </c>
    </row>
    <row r="1226" spans="1:12" x14ac:dyDescent="0.25">
      <c r="A1226" s="31" t="s">
        <v>275</v>
      </c>
      <c r="B1226" s="40">
        <v>23.800999999999998</v>
      </c>
      <c r="C1226" s="40">
        <v>91.102999999999994</v>
      </c>
      <c r="D1226" s="40">
        <v>91.102999999999994</v>
      </c>
      <c r="E1226" s="40">
        <v>369.322</v>
      </c>
      <c r="F1226" s="40">
        <v>0.86899999999999999</v>
      </c>
      <c r="G1226" s="40">
        <v>3.8340000000000001</v>
      </c>
      <c r="H1226" s="40">
        <v>76.691000000000003</v>
      </c>
      <c r="I1226" s="40">
        <v>87.872</v>
      </c>
      <c r="J1226" s="40">
        <v>10.625999999999999</v>
      </c>
      <c r="K1226" s="40">
        <v>25.811</v>
      </c>
      <c r="L1226" s="40">
        <v>744.59500000000003</v>
      </c>
    </row>
    <row r="1227" spans="1:12" x14ac:dyDescent="0.25">
      <c r="A1227" s="31" t="s">
        <v>276</v>
      </c>
      <c r="B1227" s="40">
        <v>26.776</v>
      </c>
      <c r="C1227" s="40">
        <v>102.491</v>
      </c>
      <c r="D1227" s="40">
        <v>102.491</v>
      </c>
      <c r="E1227" s="40">
        <v>328.286</v>
      </c>
      <c r="F1227" s="40">
        <v>0.77200000000000002</v>
      </c>
      <c r="G1227" s="40">
        <v>3.4079999999999999</v>
      </c>
      <c r="H1227" s="40">
        <v>68.168999999999997</v>
      </c>
      <c r="I1227" s="40">
        <v>78.108000000000004</v>
      </c>
      <c r="J1227" s="40">
        <v>9.4459999999999997</v>
      </c>
      <c r="K1227" s="40">
        <v>22.943000000000001</v>
      </c>
      <c r="L1227" s="40">
        <v>710.50099999999998</v>
      </c>
    </row>
    <row r="1228" spans="1:12" x14ac:dyDescent="0.25">
      <c r="A1228" s="31" t="s">
        <v>258</v>
      </c>
      <c r="B1228" s="40">
        <v>29.751000000000001</v>
      </c>
      <c r="C1228" s="40">
        <v>113.879</v>
      </c>
      <c r="D1228" s="40">
        <v>113.879</v>
      </c>
      <c r="E1228" s="40">
        <v>295.45699999999999</v>
      </c>
      <c r="F1228" s="40">
        <v>0.69499999999999995</v>
      </c>
      <c r="G1228" s="40">
        <v>3.0670000000000002</v>
      </c>
      <c r="H1228" s="40">
        <v>61.353000000000002</v>
      </c>
      <c r="I1228" s="40">
        <v>70.296999999999997</v>
      </c>
      <c r="J1228" s="40">
        <v>8.5009999999999994</v>
      </c>
      <c r="K1228" s="40">
        <v>20.649000000000001</v>
      </c>
      <c r="L1228" s="40">
        <v>688.37800000000004</v>
      </c>
    </row>
    <row r="1229" spans="1:12" x14ac:dyDescent="0.25">
      <c r="A1229" s="31" t="s">
        <v>259</v>
      </c>
      <c r="B1229" s="40">
        <v>32.725999999999999</v>
      </c>
      <c r="C1229" s="40">
        <v>125.267</v>
      </c>
      <c r="D1229" s="40">
        <v>125.267</v>
      </c>
      <c r="E1229" s="40">
        <v>268.59699999999998</v>
      </c>
      <c r="F1229" s="40">
        <v>0.63200000000000001</v>
      </c>
      <c r="G1229" s="40">
        <v>2.7879999999999998</v>
      </c>
      <c r="H1229" s="40">
        <v>55.774999999999999</v>
      </c>
      <c r="I1229" s="40">
        <v>63.906999999999996</v>
      </c>
      <c r="J1229" s="40">
        <v>7.7279999999999998</v>
      </c>
      <c r="K1229" s="40">
        <v>18.771999999999998</v>
      </c>
      <c r="L1229" s="40">
        <v>674.95899999999995</v>
      </c>
    </row>
    <row r="1230" spans="1:12" x14ac:dyDescent="0.25">
      <c r="A1230" s="31" t="s">
        <v>260</v>
      </c>
      <c r="B1230" s="40">
        <v>35.701000000000001</v>
      </c>
      <c r="C1230" s="40">
        <v>136.655</v>
      </c>
      <c r="D1230" s="40">
        <v>136.655</v>
      </c>
      <c r="E1230" s="40">
        <v>246.214</v>
      </c>
      <c r="F1230" s="40">
        <v>0.57899999999999996</v>
      </c>
      <c r="G1230" s="40">
        <v>2.556</v>
      </c>
      <c r="H1230" s="40">
        <v>51.127000000000002</v>
      </c>
      <c r="I1230" s="40">
        <v>58.581000000000003</v>
      </c>
      <c r="J1230" s="40">
        <v>7.0839999999999996</v>
      </c>
      <c r="K1230" s="40">
        <v>17.207999999999998</v>
      </c>
      <c r="L1230" s="40">
        <v>668.06799999999998</v>
      </c>
    </row>
    <row r="1231" spans="1:12" x14ac:dyDescent="0.25">
      <c r="A1231" s="31" t="s">
        <v>261</v>
      </c>
      <c r="B1231" s="40">
        <v>38.676000000000002</v>
      </c>
      <c r="C1231" s="40">
        <v>148.04300000000001</v>
      </c>
      <c r="D1231" s="40">
        <v>148.04300000000001</v>
      </c>
      <c r="E1231" s="40">
        <v>227.27500000000001</v>
      </c>
      <c r="F1231" s="40">
        <v>0.53500000000000003</v>
      </c>
      <c r="G1231" s="40">
        <v>2.359</v>
      </c>
      <c r="H1231" s="40">
        <v>47.194000000000003</v>
      </c>
      <c r="I1231" s="40">
        <v>54.075000000000003</v>
      </c>
      <c r="J1231" s="40">
        <v>6.5389999999999997</v>
      </c>
      <c r="K1231" s="40">
        <v>15.884</v>
      </c>
      <c r="L1231" s="40">
        <v>666.2</v>
      </c>
    </row>
    <row r="1232" spans="1:12" x14ac:dyDescent="0.25">
      <c r="A1232" s="31" t="s">
        <v>262</v>
      </c>
      <c r="B1232" s="40">
        <v>41.651000000000003</v>
      </c>
      <c r="C1232" s="40">
        <v>159.43100000000001</v>
      </c>
      <c r="D1232" s="40">
        <v>159.43100000000001</v>
      </c>
      <c r="E1232" s="40">
        <v>211.041</v>
      </c>
      <c r="F1232" s="40">
        <v>0.496</v>
      </c>
      <c r="G1232" s="40">
        <v>2.1909999999999998</v>
      </c>
      <c r="H1232" s="40">
        <v>43.823</v>
      </c>
      <c r="I1232" s="40">
        <v>50.212000000000003</v>
      </c>
      <c r="J1232" s="40">
        <v>6.0720000000000001</v>
      </c>
      <c r="K1232" s="40">
        <v>14.749000000000001</v>
      </c>
      <c r="L1232" s="40">
        <v>668.27599999999995</v>
      </c>
    </row>
    <row r="1233" spans="1:12" x14ac:dyDescent="0.25">
      <c r="A1233" s="31" t="s">
        <v>263</v>
      </c>
      <c r="B1233" s="40">
        <v>44.625999999999998</v>
      </c>
      <c r="C1233" s="40">
        <v>170.81899999999999</v>
      </c>
      <c r="D1233" s="40">
        <v>170.81899999999999</v>
      </c>
      <c r="E1233" s="40">
        <v>196.971</v>
      </c>
      <c r="F1233" s="40">
        <v>0.46300000000000002</v>
      </c>
      <c r="G1233" s="40">
        <v>2.0449999999999999</v>
      </c>
      <c r="H1233" s="40">
        <v>40.902000000000001</v>
      </c>
      <c r="I1233" s="40">
        <v>46.865000000000002</v>
      </c>
      <c r="J1233" s="40">
        <v>5.6669999999999998</v>
      </c>
      <c r="K1233" s="40">
        <v>13.766</v>
      </c>
      <c r="L1233" s="40">
        <v>673.51</v>
      </c>
    </row>
    <row r="1234" spans="1:12" x14ac:dyDescent="0.25">
      <c r="A1234" s="31" t="s">
        <v>264</v>
      </c>
      <c r="B1234" s="40">
        <v>47.600999999999999</v>
      </c>
      <c r="C1234" s="40">
        <v>182.20599999999999</v>
      </c>
      <c r="D1234" s="40">
        <v>182.20599999999999</v>
      </c>
      <c r="E1234" s="40">
        <v>184.661</v>
      </c>
      <c r="F1234" s="40">
        <v>0.434</v>
      </c>
      <c r="G1234" s="40">
        <v>1.917</v>
      </c>
      <c r="H1234" s="40">
        <v>38.344999999999999</v>
      </c>
      <c r="I1234" s="40">
        <v>43.936</v>
      </c>
      <c r="J1234" s="40">
        <v>5.3129999999999997</v>
      </c>
      <c r="K1234" s="40">
        <v>12.906000000000001</v>
      </c>
      <c r="L1234" s="40">
        <v>681.30600000000004</v>
      </c>
    </row>
    <row r="1235" spans="1:12" x14ac:dyDescent="0.25">
      <c r="A1235" s="31" t="s">
        <v>265</v>
      </c>
      <c r="B1235" s="40">
        <v>50.576999999999998</v>
      </c>
      <c r="C1235" s="40">
        <v>193.59399999999999</v>
      </c>
      <c r="D1235" s="40">
        <v>193.59399999999999</v>
      </c>
      <c r="E1235" s="40">
        <v>173.798</v>
      </c>
      <c r="F1235" s="40">
        <v>0.40899999999999997</v>
      </c>
      <c r="G1235" s="40">
        <v>1.804</v>
      </c>
      <c r="H1235" s="40">
        <v>36.090000000000003</v>
      </c>
      <c r="I1235" s="40">
        <v>41.350999999999999</v>
      </c>
      <c r="J1235" s="40">
        <v>5.0010000000000003</v>
      </c>
      <c r="K1235" s="40">
        <v>12.147</v>
      </c>
      <c r="L1235" s="40">
        <v>691.21699999999998</v>
      </c>
    </row>
    <row r="1236" spans="1:12" x14ac:dyDescent="0.25">
      <c r="A1236" s="31" t="s">
        <v>266</v>
      </c>
      <c r="B1236" s="40">
        <v>53.552</v>
      </c>
      <c r="C1236" s="40">
        <v>204.982</v>
      </c>
      <c r="D1236" s="40">
        <v>204.982</v>
      </c>
      <c r="E1236" s="40">
        <v>164.143</v>
      </c>
      <c r="F1236" s="40">
        <v>0.38600000000000001</v>
      </c>
      <c r="G1236" s="40">
        <v>1.704</v>
      </c>
      <c r="H1236" s="40">
        <v>34.085000000000001</v>
      </c>
      <c r="I1236" s="40">
        <v>39.054000000000002</v>
      </c>
      <c r="J1236" s="40">
        <v>4.7229999999999999</v>
      </c>
      <c r="K1236" s="40">
        <v>11.472</v>
      </c>
      <c r="L1236" s="40">
        <v>702.88800000000003</v>
      </c>
    </row>
    <row r="1237" spans="1:12" x14ac:dyDescent="0.25">
      <c r="A1237" s="31" t="s">
        <v>267</v>
      </c>
      <c r="B1237" s="40">
        <v>56.527000000000001</v>
      </c>
      <c r="C1237" s="40">
        <v>216.37</v>
      </c>
      <c r="D1237" s="40">
        <v>216.37</v>
      </c>
      <c r="E1237" s="40">
        <v>155.50399999999999</v>
      </c>
      <c r="F1237" s="40">
        <v>0.36599999999999999</v>
      </c>
      <c r="G1237" s="40">
        <v>1.6140000000000001</v>
      </c>
      <c r="H1237" s="40">
        <v>32.290999999999997</v>
      </c>
      <c r="I1237" s="40">
        <v>36.999000000000002</v>
      </c>
      <c r="J1237" s="40">
        <v>4.4740000000000002</v>
      </c>
      <c r="K1237" s="40">
        <v>10.868</v>
      </c>
      <c r="L1237" s="40">
        <v>716.04100000000005</v>
      </c>
    </row>
    <row r="1238" spans="1:12" x14ac:dyDescent="0.25">
      <c r="A1238" s="31" t="s">
        <v>378</v>
      </c>
      <c r="B1238" s="40">
        <v>59.502000000000002</v>
      </c>
      <c r="C1238" s="40">
        <v>227.75800000000001</v>
      </c>
      <c r="D1238" s="40">
        <v>227.75800000000001</v>
      </c>
      <c r="E1238" s="40">
        <v>147.72900000000001</v>
      </c>
      <c r="F1238" s="40">
        <v>0.34799999999999998</v>
      </c>
      <c r="G1238" s="40">
        <v>1.5329999999999999</v>
      </c>
      <c r="H1238" s="40">
        <v>30.675999999999998</v>
      </c>
      <c r="I1238" s="40">
        <v>35.149000000000001</v>
      </c>
      <c r="J1238" s="40">
        <v>4.2510000000000003</v>
      </c>
      <c r="K1238" s="40">
        <v>10.324999999999999</v>
      </c>
      <c r="L1238" s="40">
        <v>730.45299999999997</v>
      </c>
    </row>
    <row r="1239" spans="1:12" x14ac:dyDescent="0.25">
      <c r="A1239" s="31" t="s">
        <v>379</v>
      </c>
      <c r="B1239" s="40">
        <v>62.476999999999997</v>
      </c>
      <c r="C1239" s="40">
        <v>239.14599999999999</v>
      </c>
      <c r="D1239" s="40">
        <v>239.14599999999999</v>
      </c>
      <c r="E1239" s="40">
        <v>140.69399999999999</v>
      </c>
      <c r="F1239" s="40">
        <v>0.33100000000000002</v>
      </c>
      <c r="G1239" s="40">
        <v>1.46</v>
      </c>
      <c r="H1239" s="40">
        <v>29.215</v>
      </c>
      <c r="I1239" s="40">
        <v>33.475000000000001</v>
      </c>
      <c r="J1239" s="40">
        <v>4.048</v>
      </c>
      <c r="K1239" s="40">
        <v>9.8330000000000002</v>
      </c>
      <c r="L1239" s="40">
        <v>745.94399999999996</v>
      </c>
    </row>
    <row r="1240" spans="1:12" x14ac:dyDescent="0.25">
      <c r="A1240" s="31" t="s">
        <v>380</v>
      </c>
      <c r="B1240" s="40">
        <v>65.451999999999998</v>
      </c>
      <c r="C1240" s="40">
        <v>250.53399999999999</v>
      </c>
      <c r="D1240" s="40">
        <v>250.53399999999999</v>
      </c>
      <c r="E1240" s="40">
        <v>134.29900000000001</v>
      </c>
      <c r="F1240" s="40">
        <v>0.316</v>
      </c>
      <c r="G1240" s="40">
        <v>1.3939999999999999</v>
      </c>
      <c r="H1240" s="40">
        <v>27.888000000000002</v>
      </c>
      <c r="I1240" s="40">
        <v>31.952999999999999</v>
      </c>
      <c r="J1240" s="40">
        <v>3.8639999999999999</v>
      </c>
      <c r="K1240" s="40">
        <v>9.3859999999999992</v>
      </c>
      <c r="L1240" s="40">
        <v>762.37</v>
      </c>
    </row>
    <row r="1241" spans="1:12" x14ac:dyDescent="0.25">
      <c r="A1241" s="31" t="s">
        <v>381</v>
      </c>
      <c r="B1241" s="40">
        <v>68.427000000000007</v>
      </c>
      <c r="C1241" s="40">
        <v>261.92200000000003</v>
      </c>
      <c r="D1241" s="40">
        <v>261.92200000000003</v>
      </c>
      <c r="E1241" s="40">
        <v>128.46</v>
      </c>
      <c r="F1241" s="40">
        <v>0.30199999999999999</v>
      </c>
      <c r="G1241" s="40">
        <v>1.333</v>
      </c>
      <c r="H1241" s="40">
        <v>26.675000000000001</v>
      </c>
      <c r="I1241" s="40">
        <v>30.564</v>
      </c>
      <c r="J1241" s="40">
        <v>3.6960000000000002</v>
      </c>
      <c r="K1241" s="40">
        <v>8.9779999999999998</v>
      </c>
      <c r="L1241" s="40">
        <v>779.60500000000002</v>
      </c>
    </row>
    <row r="1242" spans="1:12" x14ac:dyDescent="0.25">
      <c r="A1242" s="31" t="s">
        <v>382</v>
      </c>
      <c r="B1242" s="40">
        <v>71.402000000000001</v>
      </c>
      <c r="C1242" s="40">
        <v>273.31</v>
      </c>
      <c r="D1242" s="40">
        <v>273.31</v>
      </c>
      <c r="E1242" s="40">
        <v>123.107</v>
      </c>
      <c r="F1242" s="40">
        <v>0.28999999999999998</v>
      </c>
      <c r="G1242" s="40">
        <v>1.278</v>
      </c>
      <c r="H1242" s="40">
        <v>25.564</v>
      </c>
      <c r="I1242" s="40">
        <v>29.291</v>
      </c>
      <c r="J1242" s="40">
        <v>3.5419999999999998</v>
      </c>
      <c r="K1242" s="40">
        <v>8.6039999999999992</v>
      </c>
      <c r="L1242" s="40">
        <v>797.55200000000002</v>
      </c>
    </row>
    <row r="1243" spans="1:12" x14ac:dyDescent="0.25">
      <c r="A1243" s="31" t="s">
        <v>383</v>
      </c>
      <c r="B1243" s="40">
        <v>74.376999999999995</v>
      </c>
      <c r="C1243" s="40">
        <v>284.69799999999998</v>
      </c>
      <c r="D1243" s="40">
        <v>284.69799999999998</v>
      </c>
      <c r="E1243" s="40">
        <v>118.18300000000001</v>
      </c>
      <c r="F1243" s="40">
        <v>0.27800000000000002</v>
      </c>
      <c r="G1243" s="40">
        <v>1.2270000000000001</v>
      </c>
      <c r="H1243" s="40">
        <v>24.541</v>
      </c>
      <c r="I1243" s="40">
        <v>28.119</v>
      </c>
      <c r="J1243" s="40">
        <v>3.4</v>
      </c>
      <c r="K1243" s="40">
        <v>8.26</v>
      </c>
      <c r="L1243" s="40">
        <v>816.12099999999998</v>
      </c>
    </row>
    <row r="1244" spans="1:12" x14ac:dyDescent="0.25">
      <c r="A1244" s="31" t="s">
        <v>403</v>
      </c>
      <c r="B1244" s="40">
        <v>77.352000000000004</v>
      </c>
      <c r="C1244" s="40">
        <v>296.08600000000001</v>
      </c>
      <c r="D1244" s="40">
        <v>296.08600000000001</v>
      </c>
      <c r="E1244" s="40">
        <v>113.637</v>
      </c>
      <c r="F1244" s="40">
        <v>0.26700000000000002</v>
      </c>
      <c r="G1244" s="40">
        <v>1.18</v>
      </c>
      <c r="H1244" s="40">
        <v>23.597000000000001</v>
      </c>
      <c r="I1244" s="40">
        <v>27.036999999999999</v>
      </c>
      <c r="J1244" s="40">
        <v>3.27</v>
      </c>
      <c r="K1244" s="40">
        <v>7.9420000000000002</v>
      </c>
      <c r="L1244" s="40">
        <v>835.24199999999996</v>
      </c>
    </row>
    <row r="1245" spans="1:12" x14ac:dyDescent="0.25">
      <c r="A1245" s="31" t="s">
        <v>404</v>
      </c>
      <c r="B1245" s="40">
        <v>80.326999999999998</v>
      </c>
      <c r="C1245" s="40">
        <v>307.47300000000001</v>
      </c>
      <c r="D1245" s="40">
        <v>307.47300000000001</v>
      </c>
      <c r="E1245" s="40">
        <v>109.429</v>
      </c>
      <c r="F1245" s="40">
        <v>0.25700000000000001</v>
      </c>
      <c r="G1245" s="40">
        <v>1.1359999999999999</v>
      </c>
      <c r="H1245" s="40">
        <v>22.722999999999999</v>
      </c>
      <c r="I1245" s="40">
        <v>26.036000000000001</v>
      </c>
      <c r="J1245" s="40">
        <v>3.149</v>
      </c>
      <c r="K1245" s="40">
        <v>7.6479999999999997</v>
      </c>
      <c r="L1245" s="40">
        <v>854.85400000000004</v>
      </c>
    </row>
    <row r="1246" spans="1:12" x14ac:dyDescent="0.25">
      <c r="A1246" s="31" t="s">
        <v>431</v>
      </c>
      <c r="B1246" s="40">
        <v>83.302999999999997</v>
      </c>
      <c r="C1246" s="40">
        <v>318.86099999999999</v>
      </c>
      <c r="D1246" s="40">
        <v>318.86099999999999</v>
      </c>
      <c r="E1246" s="40">
        <v>105.52</v>
      </c>
      <c r="F1246" s="40">
        <v>0.248</v>
      </c>
      <c r="G1246" s="40">
        <v>1.095</v>
      </c>
      <c r="H1246" s="40">
        <v>21.911999999999999</v>
      </c>
      <c r="I1246" s="40">
        <v>25.106000000000002</v>
      </c>
      <c r="J1246" s="40">
        <v>3.036</v>
      </c>
      <c r="K1246" s="40">
        <v>7.375</v>
      </c>
      <c r="L1246" s="40">
        <v>874.90599999999995</v>
      </c>
    </row>
    <row r="1247" spans="1:12" x14ac:dyDescent="0.25">
      <c r="A1247" s="31" t="s">
        <v>432</v>
      </c>
      <c r="B1247" s="40">
        <v>86.278000000000006</v>
      </c>
      <c r="C1247" s="40">
        <v>330.24900000000002</v>
      </c>
      <c r="D1247" s="40">
        <v>330.24900000000002</v>
      </c>
      <c r="E1247" s="40">
        <v>101.88200000000001</v>
      </c>
      <c r="F1247" s="40">
        <v>0.24</v>
      </c>
      <c r="G1247" s="40">
        <v>1.0580000000000001</v>
      </c>
      <c r="H1247" s="40">
        <v>21.155999999999999</v>
      </c>
      <c r="I1247" s="40">
        <v>24.24</v>
      </c>
      <c r="J1247" s="40">
        <v>2.931</v>
      </c>
      <c r="K1247" s="40">
        <v>7.12</v>
      </c>
      <c r="L1247" s="40">
        <v>895.35199999999998</v>
      </c>
    </row>
    <row r="1248" spans="1:12" x14ac:dyDescent="0.25">
      <c r="A1248" s="31" t="s">
        <v>433</v>
      </c>
      <c r="B1248" s="40">
        <v>89.253</v>
      </c>
      <c r="C1248" s="40">
        <v>341.637</v>
      </c>
      <c r="D1248" s="40">
        <v>341.637</v>
      </c>
      <c r="E1248" s="40">
        <v>98.486000000000004</v>
      </c>
      <c r="F1248" s="40">
        <v>0.23200000000000001</v>
      </c>
      <c r="G1248" s="40">
        <v>1.022</v>
      </c>
      <c r="H1248" s="40">
        <v>20.451000000000001</v>
      </c>
      <c r="I1248" s="40">
        <v>23.431999999999999</v>
      </c>
      <c r="J1248" s="40">
        <v>2.8340000000000001</v>
      </c>
      <c r="K1248" s="40">
        <v>6.883</v>
      </c>
      <c r="L1248" s="40">
        <v>916.15</v>
      </c>
    </row>
    <row r="1249" spans="1:12" x14ac:dyDescent="0.25">
      <c r="A1249" s="31" t="s">
        <v>434</v>
      </c>
      <c r="B1249" s="40">
        <v>95.203000000000003</v>
      </c>
      <c r="C1249" s="40">
        <v>364.41300000000001</v>
      </c>
      <c r="D1249" s="40">
        <v>364.41300000000001</v>
      </c>
      <c r="E1249" s="40">
        <v>92.33</v>
      </c>
      <c r="F1249" s="40">
        <v>0.217</v>
      </c>
      <c r="G1249" s="40">
        <v>0.95799999999999996</v>
      </c>
      <c r="H1249" s="40">
        <v>19.172999999999998</v>
      </c>
      <c r="I1249" s="40">
        <v>21.968</v>
      </c>
      <c r="J1249" s="40">
        <v>2.657</v>
      </c>
      <c r="K1249" s="40">
        <v>6.4530000000000003</v>
      </c>
      <c r="L1249" s="40">
        <v>958.67499999999995</v>
      </c>
    </row>
  </sheetData>
  <mergeCells count="39">
    <mergeCell ref="B1154:L1154"/>
    <mergeCell ref="B1186:L1186"/>
    <mergeCell ref="B1218:L1218"/>
    <mergeCell ref="B962:L962"/>
    <mergeCell ref="B994:L994"/>
    <mergeCell ref="B1026:L1026"/>
    <mergeCell ref="B1058:L1058"/>
    <mergeCell ref="B1090:L1090"/>
    <mergeCell ref="B1122:L1122"/>
    <mergeCell ref="B930:L930"/>
    <mergeCell ref="B578:L578"/>
    <mergeCell ref="B610:L610"/>
    <mergeCell ref="B642:L642"/>
    <mergeCell ref="B674:L674"/>
    <mergeCell ref="B706:L706"/>
    <mergeCell ref="B738:L738"/>
    <mergeCell ref="B770:L770"/>
    <mergeCell ref="B802:L802"/>
    <mergeCell ref="B834:L834"/>
    <mergeCell ref="B866:L866"/>
    <mergeCell ref="B898:L898"/>
    <mergeCell ref="B546:L546"/>
    <mergeCell ref="B194:L194"/>
    <mergeCell ref="B226:L226"/>
    <mergeCell ref="B258:L258"/>
    <mergeCell ref="B290:L290"/>
    <mergeCell ref="B322:L322"/>
    <mergeCell ref="B354:L354"/>
    <mergeCell ref="B386:L386"/>
    <mergeCell ref="B418:L418"/>
    <mergeCell ref="B450:L450"/>
    <mergeCell ref="B482:L482"/>
    <mergeCell ref="B514:L514"/>
    <mergeCell ref="B162:L162"/>
    <mergeCell ref="B2:L2"/>
    <mergeCell ref="B34:L34"/>
    <mergeCell ref="B66:L66"/>
    <mergeCell ref="B98:L98"/>
    <mergeCell ref="B130:L1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59635-47F2-4F23-9C0D-EC9EEB3359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a_r=0.5</vt:lpstr>
      <vt:lpstr>a_r=0.33</vt:lpstr>
      <vt:lpstr>a_r=0.25</vt:lpstr>
      <vt:lpstr>a_r=0.2</vt:lpstr>
      <vt:lpstr>a_r=0.667</vt:lpstr>
      <vt:lpstr>a_r=0.63</vt:lpstr>
      <vt:lpstr>a_r=0.75</vt:lpstr>
      <vt:lpstr>a_r=0.80</vt:lpstr>
      <vt:lpstr>effects</vt:lpstr>
      <vt:lpstr>contractor</vt:lpstr>
      <vt:lpstr>NPV</vt:lpstr>
      <vt:lpstr>total_data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2023-04-28T15:55:52Z</dcterms:modified>
</cp:coreProperties>
</file>