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date1904="1" showInkAnnotation="0" autoCompressPictures="0"/>
  <bookViews>
    <workbookView xWindow="2240" yWindow="0" windowWidth="25600" windowHeight="16060" tabRatio="619" activeTab="1"/>
  </bookViews>
  <sheets>
    <sheet name="ShiftLimit (2)" sheetId="16" r:id="rId1"/>
    <sheet name="NN+" sheetId="10" r:id="rId2"/>
    <sheet name="LifeHistoryShift (2)" sheetId="15" r:id="rId3"/>
    <sheet name="LifeHistoryUp" sheetId="8" r:id="rId4"/>
    <sheet name="LifeHistoryShift" sheetId="12" r:id="rId5"/>
    <sheet name="ShiftLimit" sheetId="13" r:id="rId6"/>
    <sheet name="NN" sheetId="9" r:id="rId7"/>
    <sheet name="NNHL" sheetId="11" r:id="rId8"/>
    <sheet name="Sheet1" sheetId="14" r:id="rId9"/>
  </sheets>
  <definedNames>
    <definedName name="_xlnm.Print_Area" localSheetId="2">'LifeHistoryShift (2)'!$A$1:$F$62</definedName>
    <definedName name="_xlnm.Print_Area" localSheetId="3">LifeHistoryUp!$A$1:$G$55</definedName>
    <definedName name="_xlnm.Print_Area" localSheetId="1">'NN+'!$A$1:$F$34</definedName>
    <definedName name="_xlnm.Print_Area" localSheetId="5">ShiftLimit!$A$1:$F$85</definedName>
    <definedName name="_xlnm.Print_Area" localSheetId="0">'ShiftLimit (2)'!$A$1:$F$39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6" l="1"/>
  <c r="H22" i="16"/>
  <c r="E23" i="16"/>
  <c r="H23" i="16"/>
  <c r="E24" i="16"/>
  <c r="H24" i="16"/>
  <c r="E25" i="16"/>
  <c r="H25" i="16"/>
  <c r="E26" i="16"/>
  <c r="H26" i="16"/>
  <c r="I26" i="16"/>
  <c r="F26" i="16"/>
  <c r="F25" i="16"/>
  <c r="F24" i="16"/>
  <c r="F23" i="16"/>
  <c r="F22" i="16"/>
  <c r="E16" i="16"/>
  <c r="H16" i="16"/>
  <c r="E17" i="16"/>
  <c r="H17" i="16"/>
  <c r="E18" i="16"/>
  <c r="H18" i="16"/>
  <c r="E19" i="16"/>
  <c r="H19" i="16"/>
  <c r="E20" i="16"/>
  <c r="H20" i="16"/>
  <c r="I20" i="16"/>
  <c r="F20" i="16"/>
  <c r="F19" i="16"/>
  <c r="F18" i="16"/>
  <c r="F17" i="16"/>
  <c r="F16" i="16"/>
  <c r="E12" i="16"/>
  <c r="H12" i="16"/>
  <c r="F12" i="16"/>
  <c r="E11" i="16"/>
  <c r="H11" i="16"/>
  <c r="F11" i="16"/>
  <c r="E10" i="16"/>
  <c r="H10" i="16"/>
  <c r="F10" i="16"/>
  <c r="E9" i="16"/>
  <c r="H9" i="16"/>
  <c r="F9" i="16"/>
  <c r="E8" i="16"/>
  <c r="H8" i="16"/>
  <c r="F8" i="16"/>
  <c r="E7" i="16"/>
  <c r="H7" i="16"/>
  <c r="F7" i="16"/>
  <c r="E2" i="16"/>
  <c r="H2" i="16"/>
  <c r="E3" i="16"/>
  <c r="H3" i="16"/>
  <c r="E4" i="16"/>
  <c r="H4" i="16"/>
  <c r="E5" i="16"/>
  <c r="H5" i="16"/>
  <c r="E6" i="16"/>
  <c r="H6" i="16"/>
  <c r="I6" i="16"/>
  <c r="F6" i="16"/>
  <c r="F5" i="16"/>
  <c r="F4" i="16"/>
  <c r="F3" i="16"/>
  <c r="F2" i="16"/>
  <c r="E44" i="15"/>
  <c r="H44" i="15"/>
  <c r="E45" i="15"/>
  <c r="H45" i="15"/>
  <c r="E46" i="15"/>
  <c r="H46" i="15"/>
  <c r="E47" i="15"/>
  <c r="H47" i="15"/>
  <c r="E48" i="15"/>
  <c r="H48" i="15"/>
  <c r="E49" i="15"/>
  <c r="H49" i="15"/>
  <c r="E50" i="15"/>
  <c r="H50" i="15"/>
  <c r="E51" i="15"/>
  <c r="H51" i="15"/>
  <c r="E52" i="15"/>
  <c r="H52" i="15"/>
  <c r="E53" i="15"/>
  <c r="H53" i="15"/>
  <c r="E54" i="15"/>
  <c r="H54" i="15"/>
  <c r="E55" i="15"/>
  <c r="H55" i="15"/>
  <c r="E56" i="15"/>
  <c r="H56" i="15"/>
  <c r="E57" i="15"/>
  <c r="H57" i="15"/>
  <c r="E58" i="15"/>
  <c r="H58" i="15"/>
  <c r="E59" i="15"/>
  <c r="H59" i="15"/>
  <c r="E60" i="15"/>
  <c r="H60" i="15"/>
  <c r="E61" i="15"/>
  <c r="H61" i="15"/>
  <c r="I61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E2" i="15"/>
  <c r="H2" i="15"/>
  <c r="E3" i="15"/>
  <c r="H3" i="15"/>
  <c r="E4" i="15"/>
  <c r="H4" i="15"/>
  <c r="E5" i="15"/>
  <c r="H5" i="15"/>
  <c r="E6" i="15"/>
  <c r="H6" i="15"/>
  <c r="E7" i="15"/>
  <c r="H7" i="15"/>
  <c r="E8" i="15"/>
  <c r="H8" i="15"/>
  <c r="E9" i="15"/>
  <c r="H9" i="15"/>
  <c r="E10" i="15"/>
  <c r="H10" i="15"/>
  <c r="E11" i="15"/>
  <c r="H11" i="15"/>
  <c r="E12" i="15"/>
  <c r="H12" i="15"/>
  <c r="E13" i="15"/>
  <c r="H13" i="15"/>
  <c r="E14" i="15"/>
  <c r="H14" i="15"/>
  <c r="E15" i="15"/>
  <c r="H15" i="15"/>
  <c r="E16" i="15"/>
  <c r="H16" i="15"/>
  <c r="E17" i="15"/>
  <c r="H17" i="15"/>
  <c r="E18" i="15"/>
  <c r="H18" i="15"/>
  <c r="E19" i="15"/>
  <c r="H19" i="15"/>
  <c r="E20" i="15"/>
  <c r="H20" i="15"/>
  <c r="E21" i="15"/>
  <c r="H21" i="15"/>
  <c r="E22" i="15"/>
  <c r="H22" i="15"/>
  <c r="E23" i="15"/>
  <c r="H23" i="15"/>
  <c r="E24" i="15"/>
  <c r="H24" i="15"/>
  <c r="E25" i="15"/>
  <c r="H25" i="15"/>
  <c r="E26" i="15"/>
  <c r="H26" i="15"/>
  <c r="E27" i="15"/>
  <c r="H27" i="15"/>
  <c r="E28" i="15"/>
  <c r="H28" i="15"/>
  <c r="E29" i="15"/>
  <c r="H29" i="15"/>
  <c r="E30" i="15"/>
  <c r="H30" i="15"/>
  <c r="E31" i="15"/>
  <c r="H31" i="15"/>
  <c r="E32" i="15"/>
  <c r="H32" i="15"/>
  <c r="E33" i="15"/>
  <c r="H33" i="15"/>
  <c r="E34" i="15"/>
  <c r="H34" i="15"/>
  <c r="E35" i="15"/>
  <c r="H35" i="15"/>
  <c r="E36" i="15"/>
  <c r="H36" i="15"/>
  <c r="E37" i="15"/>
  <c r="H37" i="15"/>
  <c r="E38" i="15"/>
  <c r="H38" i="15"/>
  <c r="E39" i="15"/>
  <c r="H39" i="15"/>
  <c r="E40" i="15"/>
  <c r="H40" i="15"/>
  <c r="E41" i="15"/>
  <c r="H41" i="15"/>
  <c r="E42" i="15"/>
  <c r="H42" i="15"/>
  <c r="I42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54" i="12"/>
  <c r="I171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5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34" i="12"/>
  <c r="I151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34" i="12"/>
  <c r="E105" i="12"/>
  <c r="H105" i="12"/>
  <c r="F105" i="12"/>
  <c r="E106" i="12"/>
  <c r="H106" i="12"/>
  <c r="F106" i="12"/>
  <c r="E107" i="12"/>
  <c r="H107" i="12"/>
  <c r="F107" i="12"/>
  <c r="E108" i="12"/>
  <c r="H108" i="12"/>
  <c r="F108" i="12"/>
  <c r="E109" i="12"/>
  <c r="H109" i="12"/>
  <c r="F109" i="12"/>
  <c r="E110" i="12"/>
  <c r="H110" i="12"/>
  <c r="F110" i="12"/>
  <c r="E111" i="12"/>
  <c r="H111" i="12"/>
  <c r="F111" i="12"/>
  <c r="E112" i="12"/>
  <c r="H112" i="12"/>
  <c r="F112" i="12"/>
  <c r="E113" i="12"/>
  <c r="H113" i="12"/>
  <c r="F113" i="12"/>
  <c r="E114" i="12"/>
  <c r="H114" i="12"/>
  <c r="F114" i="12"/>
  <c r="E115" i="12"/>
  <c r="H115" i="12"/>
  <c r="F115" i="12"/>
  <c r="E116" i="12"/>
  <c r="H116" i="12"/>
  <c r="F116" i="12"/>
  <c r="E117" i="12"/>
  <c r="H117" i="12"/>
  <c r="F117" i="12"/>
  <c r="E118" i="12"/>
  <c r="H118" i="12"/>
  <c r="F118" i="12"/>
  <c r="E119" i="12"/>
  <c r="H119" i="12"/>
  <c r="F119" i="12"/>
  <c r="E120" i="12"/>
  <c r="H120" i="12"/>
  <c r="F120" i="12"/>
  <c r="E121" i="12"/>
  <c r="H121" i="12"/>
  <c r="F121" i="12"/>
  <c r="E122" i="12"/>
  <c r="H122" i="12"/>
  <c r="F122" i="12"/>
  <c r="E123" i="12"/>
  <c r="H123" i="12"/>
  <c r="F123" i="12"/>
  <c r="E124" i="12"/>
  <c r="H124" i="12"/>
  <c r="F124" i="12"/>
  <c r="E125" i="12"/>
  <c r="H125" i="12"/>
  <c r="F125" i="12"/>
  <c r="E126" i="12"/>
  <c r="H126" i="12"/>
  <c r="F126" i="12"/>
  <c r="E127" i="12"/>
  <c r="H127" i="12"/>
  <c r="F127" i="12"/>
  <c r="E128" i="12"/>
  <c r="H128" i="12"/>
  <c r="F128" i="12"/>
  <c r="E129" i="12"/>
  <c r="H129" i="12"/>
  <c r="F129" i="12"/>
  <c r="E130" i="12"/>
  <c r="H130" i="12"/>
  <c r="F130" i="12"/>
  <c r="E131" i="12"/>
  <c r="H131" i="12"/>
  <c r="F131" i="12"/>
  <c r="E104" i="12"/>
  <c r="H104" i="12"/>
  <c r="F104" i="12"/>
  <c r="I131" i="12"/>
  <c r="E60" i="12"/>
  <c r="H60" i="12"/>
  <c r="F60" i="12"/>
  <c r="E61" i="12"/>
  <c r="H61" i="12"/>
  <c r="F61" i="12"/>
  <c r="E62" i="12"/>
  <c r="H62" i="12"/>
  <c r="F62" i="12"/>
  <c r="E63" i="12"/>
  <c r="H63" i="12"/>
  <c r="F63" i="12"/>
  <c r="E64" i="12"/>
  <c r="H64" i="12"/>
  <c r="F64" i="12"/>
  <c r="E65" i="12"/>
  <c r="H65" i="12"/>
  <c r="F65" i="12"/>
  <c r="E66" i="12"/>
  <c r="H66" i="12"/>
  <c r="F66" i="12"/>
  <c r="E67" i="12"/>
  <c r="H67" i="12"/>
  <c r="F67" i="12"/>
  <c r="E68" i="12"/>
  <c r="H68" i="12"/>
  <c r="F68" i="12"/>
  <c r="E69" i="12"/>
  <c r="H69" i="12"/>
  <c r="F69" i="12"/>
  <c r="E70" i="12"/>
  <c r="H70" i="12"/>
  <c r="F70" i="12"/>
  <c r="E71" i="12"/>
  <c r="H71" i="12"/>
  <c r="F71" i="12"/>
  <c r="E72" i="12"/>
  <c r="H72" i="12"/>
  <c r="F72" i="12"/>
  <c r="E73" i="12"/>
  <c r="H73" i="12"/>
  <c r="F73" i="12"/>
  <c r="E74" i="12"/>
  <c r="H74" i="12"/>
  <c r="F74" i="12"/>
  <c r="E75" i="12"/>
  <c r="H75" i="12"/>
  <c r="F75" i="12"/>
  <c r="E76" i="12"/>
  <c r="H76" i="12"/>
  <c r="F76" i="12"/>
  <c r="E77" i="12"/>
  <c r="H77" i="12"/>
  <c r="F77" i="12"/>
  <c r="E78" i="12"/>
  <c r="H78" i="12"/>
  <c r="F78" i="12"/>
  <c r="E79" i="12"/>
  <c r="H79" i="12"/>
  <c r="F79" i="12"/>
  <c r="E80" i="12"/>
  <c r="H80" i="12"/>
  <c r="F80" i="12"/>
  <c r="E81" i="12"/>
  <c r="H81" i="12"/>
  <c r="F81" i="12"/>
  <c r="E82" i="12"/>
  <c r="H82" i="12"/>
  <c r="F82" i="12"/>
  <c r="E83" i="12"/>
  <c r="H83" i="12"/>
  <c r="F83" i="12"/>
  <c r="E84" i="12"/>
  <c r="H84" i="12"/>
  <c r="F84" i="12"/>
  <c r="E85" i="12"/>
  <c r="H85" i="12"/>
  <c r="F85" i="12"/>
  <c r="E86" i="12"/>
  <c r="H86" i="12"/>
  <c r="F86" i="12"/>
  <c r="E87" i="12"/>
  <c r="H87" i="12"/>
  <c r="F87" i="12"/>
  <c r="E88" i="12"/>
  <c r="H88" i="12"/>
  <c r="F88" i="12"/>
  <c r="E89" i="12"/>
  <c r="H89" i="12"/>
  <c r="F89" i="12"/>
  <c r="E90" i="12"/>
  <c r="H90" i="12"/>
  <c r="F90" i="12"/>
  <c r="E91" i="12"/>
  <c r="H91" i="12"/>
  <c r="F91" i="12"/>
  <c r="E92" i="12"/>
  <c r="H92" i="12"/>
  <c r="F92" i="12"/>
  <c r="E93" i="12"/>
  <c r="H93" i="12"/>
  <c r="F93" i="12"/>
  <c r="E94" i="12"/>
  <c r="H94" i="12"/>
  <c r="F94" i="12"/>
  <c r="E95" i="12"/>
  <c r="H95" i="12"/>
  <c r="F95" i="12"/>
  <c r="E96" i="12"/>
  <c r="H96" i="12"/>
  <c r="F96" i="12"/>
  <c r="E97" i="12"/>
  <c r="H97" i="12"/>
  <c r="F97" i="12"/>
  <c r="E98" i="12"/>
  <c r="H98" i="12"/>
  <c r="F98" i="12"/>
  <c r="E99" i="12"/>
  <c r="H99" i="12"/>
  <c r="F99" i="12"/>
  <c r="E59" i="12"/>
  <c r="H59" i="12"/>
  <c r="F59" i="12"/>
  <c r="I99" i="12"/>
  <c r="F49" i="13"/>
  <c r="F48" i="13"/>
  <c r="F47" i="13"/>
  <c r="F46" i="13"/>
  <c r="F45" i="13"/>
  <c r="F43" i="13"/>
  <c r="F42" i="13"/>
  <c r="F41" i="13"/>
  <c r="F40" i="13"/>
  <c r="F39" i="13"/>
  <c r="I43" i="13"/>
  <c r="I49" i="13"/>
  <c r="H49" i="13"/>
  <c r="H48" i="13"/>
  <c r="H47" i="13"/>
  <c r="H46" i="13"/>
  <c r="H45" i="13"/>
  <c r="H43" i="13"/>
  <c r="H42" i="13"/>
  <c r="H41" i="13"/>
  <c r="H40" i="13"/>
  <c r="H39" i="13"/>
  <c r="E49" i="13"/>
  <c r="E48" i="13"/>
  <c r="E47" i="13"/>
  <c r="E46" i="13"/>
  <c r="E45" i="13"/>
  <c r="E43" i="13"/>
  <c r="E42" i="13"/>
  <c r="E41" i="13"/>
  <c r="E40" i="13"/>
  <c r="E39" i="13"/>
  <c r="E36" i="13"/>
  <c r="H36" i="13"/>
  <c r="F36" i="13"/>
  <c r="E35" i="13"/>
  <c r="H35" i="13"/>
  <c r="F35" i="13"/>
  <c r="E34" i="13"/>
  <c r="H34" i="13"/>
  <c r="F34" i="13"/>
  <c r="E33" i="13"/>
  <c r="H33" i="13"/>
  <c r="F33" i="13"/>
  <c r="E32" i="13"/>
  <c r="H32" i="13"/>
  <c r="F32" i="13"/>
  <c r="E31" i="13"/>
  <c r="H31" i="13"/>
  <c r="F31" i="13"/>
  <c r="E30" i="13"/>
  <c r="H30" i="13"/>
  <c r="F30" i="13"/>
  <c r="E29" i="13"/>
  <c r="H29" i="13"/>
  <c r="F29" i="13"/>
  <c r="E28" i="13"/>
  <c r="H28" i="13"/>
  <c r="F28" i="13"/>
  <c r="E27" i="13"/>
  <c r="H27" i="13"/>
  <c r="F27" i="13"/>
  <c r="E26" i="13"/>
  <c r="H26" i="13"/>
  <c r="F26" i="13"/>
  <c r="I31" i="13"/>
  <c r="E15" i="13"/>
  <c r="H15" i="13"/>
  <c r="F15" i="13"/>
  <c r="E16" i="13"/>
  <c r="H16" i="13"/>
  <c r="F16" i="13"/>
  <c r="E17" i="13"/>
  <c r="H17" i="13"/>
  <c r="F17" i="13"/>
  <c r="E18" i="13"/>
  <c r="H18" i="13"/>
  <c r="F18" i="13"/>
  <c r="E19" i="13"/>
  <c r="H19" i="13"/>
  <c r="F19" i="13"/>
  <c r="E20" i="13"/>
  <c r="H20" i="13"/>
  <c r="F20" i="13"/>
  <c r="E21" i="13"/>
  <c r="H21" i="13"/>
  <c r="F21" i="13"/>
  <c r="E22" i="13"/>
  <c r="H22" i="13"/>
  <c r="F22" i="13"/>
  <c r="E23" i="13"/>
  <c r="H23" i="13"/>
  <c r="F23" i="13"/>
  <c r="E24" i="13"/>
  <c r="H24" i="13"/>
  <c r="F24" i="13"/>
  <c r="E14" i="13"/>
  <c r="H14" i="13"/>
  <c r="F14" i="13"/>
  <c r="I18" i="13"/>
  <c r="E79" i="13"/>
  <c r="H79" i="13"/>
  <c r="F79" i="13"/>
  <c r="E78" i="13"/>
  <c r="H78" i="13"/>
  <c r="F78" i="13"/>
  <c r="E77" i="13"/>
  <c r="H77" i="13"/>
  <c r="F77" i="13"/>
  <c r="E76" i="13"/>
  <c r="H76" i="13"/>
  <c r="F76" i="13"/>
  <c r="E75" i="13"/>
  <c r="H75" i="13"/>
  <c r="F75" i="13"/>
  <c r="E83" i="13"/>
  <c r="H83" i="13"/>
  <c r="F83" i="13"/>
  <c r="E85" i="13"/>
  <c r="H85" i="13"/>
  <c r="F85" i="13"/>
  <c r="E82" i="13"/>
  <c r="H82" i="13"/>
  <c r="F82" i="13"/>
  <c r="E84" i="13"/>
  <c r="H84" i="13"/>
  <c r="F84" i="13"/>
  <c r="E81" i="13"/>
  <c r="H81" i="13"/>
  <c r="F81" i="13"/>
  <c r="I85" i="13"/>
  <c r="I79" i="13"/>
  <c r="E71" i="13"/>
  <c r="H71" i="13"/>
  <c r="F71" i="13"/>
  <c r="E69" i="13"/>
  <c r="H69" i="13"/>
  <c r="F69" i="13"/>
  <c r="E70" i="13"/>
  <c r="H70" i="13"/>
  <c r="F70" i="13"/>
  <c r="E72" i="13"/>
  <c r="H72" i="13"/>
  <c r="F72" i="13"/>
  <c r="E68" i="13"/>
  <c r="H68" i="13"/>
  <c r="F68" i="13"/>
  <c r="I72" i="13"/>
  <c r="E63" i="13"/>
  <c r="H63" i="13"/>
  <c r="F63" i="13"/>
  <c r="E64" i="13"/>
  <c r="H64" i="13"/>
  <c r="F64" i="13"/>
  <c r="E65" i="13"/>
  <c r="H65" i="13"/>
  <c r="F65" i="13"/>
  <c r="E66" i="13"/>
  <c r="H66" i="13"/>
  <c r="F66" i="13"/>
  <c r="E62" i="13"/>
  <c r="H62" i="13"/>
  <c r="F62" i="13"/>
  <c r="I66" i="13"/>
  <c r="E3" i="13"/>
  <c r="H3" i="13"/>
  <c r="F3" i="13"/>
  <c r="E4" i="13"/>
  <c r="H4" i="13"/>
  <c r="F4" i="13"/>
  <c r="E5" i="13"/>
  <c r="H5" i="13"/>
  <c r="F5" i="13"/>
  <c r="E6" i="13"/>
  <c r="H6" i="13"/>
  <c r="F6" i="13"/>
  <c r="E7" i="13"/>
  <c r="H7" i="13"/>
  <c r="F7" i="13"/>
  <c r="E8" i="13"/>
  <c r="H8" i="13"/>
  <c r="F8" i="13"/>
  <c r="E9" i="13"/>
  <c r="H9" i="13"/>
  <c r="F9" i="13"/>
  <c r="E10" i="13"/>
  <c r="H10" i="13"/>
  <c r="F10" i="13"/>
  <c r="E11" i="13"/>
  <c r="H11" i="13"/>
  <c r="F11" i="13"/>
  <c r="E12" i="13"/>
  <c r="H12" i="13"/>
  <c r="F12" i="13"/>
  <c r="E2" i="13"/>
  <c r="H2" i="13"/>
  <c r="F2" i="13"/>
  <c r="I6" i="13"/>
  <c r="E15" i="12"/>
  <c r="H15" i="12"/>
  <c r="F15" i="12"/>
  <c r="E16" i="12"/>
  <c r="H16" i="12"/>
  <c r="F16" i="12"/>
  <c r="E17" i="12"/>
  <c r="H17" i="12"/>
  <c r="F17" i="12"/>
  <c r="E18" i="12"/>
  <c r="H18" i="12"/>
  <c r="F18" i="12"/>
  <c r="E19" i="12"/>
  <c r="H19" i="12"/>
  <c r="F19" i="12"/>
  <c r="E20" i="12"/>
  <c r="H20" i="12"/>
  <c r="F20" i="12"/>
  <c r="E21" i="12"/>
  <c r="H21" i="12"/>
  <c r="F21" i="12"/>
  <c r="E22" i="12"/>
  <c r="H22" i="12"/>
  <c r="F22" i="12"/>
  <c r="E23" i="12"/>
  <c r="H23" i="12"/>
  <c r="F23" i="12"/>
  <c r="E14" i="12"/>
  <c r="H14" i="12"/>
  <c r="F14" i="12"/>
  <c r="E42" i="12"/>
  <c r="H42" i="12"/>
  <c r="F42" i="12"/>
  <c r="E41" i="12"/>
  <c r="H41" i="12"/>
  <c r="F41" i="12"/>
  <c r="E40" i="12"/>
  <c r="H40" i="12"/>
  <c r="F40" i="12"/>
  <c r="E39" i="12"/>
  <c r="H39" i="12"/>
  <c r="F39" i="12"/>
  <c r="E38" i="12"/>
  <c r="H38" i="12"/>
  <c r="F38" i="12"/>
  <c r="E37" i="12"/>
  <c r="H37" i="12"/>
  <c r="F37" i="12"/>
  <c r="E36" i="12"/>
  <c r="H36" i="12"/>
  <c r="F36" i="12"/>
  <c r="E35" i="12"/>
  <c r="H35" i="12"/>
  <c r="F35" i="12"/>
  <c r="E34" i="12"/>
  <c r="H34" i="12"/>
  <c r="F34" i="12"/>
  <c r="E33" i="12"/>
  <c r="H33" i="12"/>
  <c r="F33" i="12"/>
  <c r="E32" i="12"/>
  <c r="H32" i="12"/>
  <c r="F32" i="12"/>
  <c r="E31" i="12"/>
  <c r="H31" i="12"/>
  <c r="F31" i="12"/>
  <c r="E30" i="12"/>
  <c r="H30" i="12"/>
  <c r="F30" i="12"/>
  <c r="E29" i="12"/>
  <c r="H29" i="12"/>
  <c r="F29" i="12"/>
  <c r="E28" i="12"/>
  <c r="H28" i="12"/>
  <c r="F28" i="12"/>
  <c r="E27" i="12"/>
  <c r="H27" i="12"/>
  <c r="F27" i="12"/>
  <c r="E26" i="12"/>
  <c r="H26" i="12"/>
  <c r="F26" i="12"/>
  <c r="E25" i="12"/>
  <c r="H25" i="12"/>
  <c r="F25" i="12"/>
  <c r="I34" i="12"/>
  <c r="E12" i="12"/>
  <c r="H12" i="12"/>
  <c r="F12" i="12"/>
  <c r="E11" i="12"/>
  <c r="H11" i="12"/>
  <c r="F11" i="12"/>
  <c r="E10" i="12"/>
  <c r="H10" i="12"/>
  <c r="F10" i="12"/>
  <c r="E9" i="12"/>
  <c r="H9" i="12"/>
  <c r="F9" i="12"/>
  <c r="E8" i="12"/>
  <c r="H8" i="12"/>
  <c r="F8" i="12"/>
  <c r="E6" i="12"/>
  <c r="E5" i="12"/>
  <c r="E4" i="12"/>
  <c r="E3" i="12"/>
  <c r="E2" i="12"/>
  <c r="I23" i="12"/>
  <c r="I12" i="12"/>
  <c r="G12" i="12"/>
  <c r="G8" i="12"/>
  <c r="H2" i="12"/>
  <c r="H3" i="12"/>
  <c r="H4" i="12"/>
  <c r="H5" i="12"/>
  <c r="H6" i="12"/>
  <c r="I6" i="12"/>
  <c r="F6" i="12"/>
  <c r="F4" i="12"/>
  <c r="F5" i="12"/>
  <c r="G5" i="12"/>
  <c r="F3" i="12"/>
  <c r="F2" i="12"/>
  <c r="G2" i="12"/>
  <c r="G9" i="11"/>
  <c r="G7" i="11"/>
  <c r="G4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2" i="11"/>
  <c r="H20" i="11"/>
  <c r="H31" i="11"/>
  <c r="H6" i="11"/>
  <c r="H32" i="11"/>
  <c r="H22" i="11"/>
  <c r="H19" i="11"/>
  <c r="H3" i="11"/>
  <c r="H26" i="11"/>
  <c r="H23" i="11"/>
  <c r="H21" i="11"/>
  <c r="H5" i="11"/>
  <c r="H24" i="11"/>
  <c r="H28" i="11"/>
  <c r="H33" i="11"/>
  <c r="H30" i="11"/>
  <c r="H15" i="11"/>
  <c r="H13" i="11"/>
  <c r="H29" i="11"/>
  <c r="H14" i="11"/>
  <c r="H11" i="11"/>
  <c r="H25" i="11"/>
  <c r="H16" i="11"/>
  <c r="H7" i="11"/>
  <c r="H27" i="11"/>
  <c r="H17" i="11"/>
  <c r="H10" i="11"/>
  <c r="G17" i="11"/>
  <c r="H12" i="11"/>
  <c r="H18" i="11"/>
  <c r="H2" i="11"/>
  <c r="H8" i="11"/>
  <c r="H4" i="11"/>
  <c r="H9" i="11"/>
  <c r="I2" i="11"/>
  <c r="G23" i="10"/>
  <c r="G19" i="10"/>
  <c r="G13" i="10"/>
  <c r="G3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I7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H14" i="10"/>
  <c r="H15" i="10"/>
  <c r="H4" i="10"/>
  <c r="H26" i="10"/>
  <c r="H32" i="10"/>
  <c r="H12" i="10"/>
  <c r="H24" i="10"/>
  <c r="H29" i="10"/>
  <c r="H11" i="10"/>
  <c r="H18" i="10"/>
  <c r="H27" i="10"/>
  <c r="H7" i="10"/>
  <c r="H10" i="10"/>
  <c r="H31" i="10"/>
  <c r="H2" i="10"/>
  <c r="H22" i="10"/>
  <c r="H33" i="10"/>
  <c r="H9" i="10"/>
  <c r="H20" i="10"/>
  <c r="H28" i="10"/>
  <c r="H8" i="10"/>
  <c r="H17" i="10"/>
  <c r="H30" i="10"/>
  <c r="H5" i="10"/>
  <c r="H25" i="10"/>
  <c r="H23" i="10"/>
  <c r="H3" i="10"/>
  <c r="H6" i="10"/>
  <c r="H13" i="10"/>
  <c r="H16" i="10"/>
  <c r="H19" i="10"/>
  <c r="H21" i="10"/>
  <c r="G8" i="9"/>
  <c r="G6" i="9"/>
  <c r="G4" i="9"/>
  <c r="G2" i="9"/>
  <c r="F9" i="9"/>
  <c r="F8" i="9"/>
  <c r="F7" i="9"/>
  <c r="F6" i="9"/>
  <c r="F5" i="9"/>
  <c r="F4" i="9"/>
  <c r="F3" i="9"/>
  <c r="F2" i="9"/>
  <c r="I7" i="9"/>
  <c r="H9" i="9"/>
  <c r="H8" i="9"/>
  <c r="H7" i="9"/>
  <c r="H6" i="9"/>
  <c r="H5" i="9"/>
  <c r="H4" i="9"/>
  <c r="H3" i="9"/>
  <c r="E9" i="9"/>
  <c r="E8" i="9"/>
  <c r="E7" i="9"/>
  <c r="E6" i="9"/>
  <c r="E5" i="9"/>
  <c r="E4" i="9"/>
  <c r="E3" i="9"/>
  <c r="E2" i="9"/>
  <c r="H2" i="9"/>
  <c r="G12" i="8"/>
  <c r="G8" i="8"/>
  <c r="G5" i="8"/>
  <c r="G2" i="8"/>
  <c r="H55" i="8"/>
  <c r="F55" i="8"/>
  <c r="H54" i="8"/>
  <c r="F54" i="8"/>
  <c r="H53" i="8"/>
  <c r="F53" i="8"/>
  <c r="H52" i="8"/>
  <c r="F52" i="8"/>
  <c r="H51" i="8"/>
  <c r="F51" i="8"/>
  <c r="H50" i="8"/>
  <c r="F50" i="8"/>
  <c r="H49" i="8"/>
  <c r="F49" i="8"/>
  <c r="H48" i="8"/>
  <c r="F48" i="8"/>
  <c r="H47" i="8"/>
  <c r="F47" i="8"/>
  <c r="H46" i="8"/>
  <c r="F46" i="8"/>
  <c r="I55" i="8"/>
  <c r="E47" i="8"/>
  <c r="E48" i="8"/>
  <c r="E49" i="8"/>
  <c r="E50" i="8"/>
  <c r="E51" i="8"/>
  <c r="E52" i="8"/>
  <c r="E53" i="8"/>
  <c r="E54" i="8"/>
  <c r="E55" i="8"/>
  <c r="E46" i="8"/>
  <c r="E15" i="8"/>
  <c r="H15" i="8"/>
  <c r="F15" i="8"/>
  <c r="E16" i="8"/>
  <c r="H16" i="8"/>
  <c r="F16" i="8"/>
  <c r="E17" i="8"/>
  <c r="H17" i="8"/>
  <c r="F17" i="8"/>
  <c r="E18" i="8"/>
  <c r="H18" i="8"/>
  <c r="F18" i="8"/>
  <c r="E19" i="8"/>
  <c r="H19" i="8"/>
  <c r="F19" i="8"/>
  <c r="E20" i="8"/>
  <c r="H20" i="8"/>
  <c r="F20" i="8"/>
  <c r="E21" i="8"/>
  <c r="H21" i="8"/>
  <c r="F21" i="8"/>
  <c r="E22" i="8"/>
  <c r="H22" i="8"/>
  <c r="F22" i="8"/>
  <c r="E23" i="8"/>
  <c r="H23" i="8"/>
  <c r="F23" i="8"/>
  <c r="E24" i="8"/>
  <c r="H24" i="8"/>
  <c r="F24" i="8"/>
  <c r="E25" i="8"/>
  <c r="H25" i="8"/>
  <c r="F25" i="8"/>
  <c r="E26" i="8"/>
  <c r="H26" i="8"/>
  <c r="F26" i="8"/>
  <c r="E27" i="8"/>
  <c r="H27" i="8"/>
  <c r="F27" i="8"/>
  <c r="E28" i="8"/>
  <c r="H28" i="8"/>
  <c r="F28" i="8"/>
  <c r="E29" i="8"/>
  <c r="H29" i="8"/>
  <c r="F29" i="8"/>
  <c r="E30" i="8"/>
  <c r="H30" i="8"/>
  <c r="F30" i="8"/>
  <c r="E31" i="8"/>
  <c r="H31" i="8"/>
  <c r="F31" i="8"/>
  <c r="E32" i="8"/>
  <c r="H32" i="8"/>
  <c r="F32" i="8"/>
  <c r="E33" i="8"/>
  <c r="H33" i="8"/>
  <c r="F33" i="8"/>
  <c r="E34" i="8"/>
  <c r="H34" i="8"/>
  <c r="F34" i="8"/>
  <c r="E35" i="8"/>
  <c r="H35" i="8"/>
  <c r="F35" i="8"/>
  <c r="E36" i="8"/>
  <c r="H36" i="8"/>
  <c r="F36" i="8"/>
  <c r="E37" i="8"/>
  <c r="H37" i="8"/>
  <c r="F37" i="8"/>
  <c r="E38" i="8"/>
  <c r="H38" i="8"/>
  <c r="F38" i="8"/>
  <c r="E39" i="8"/>
  <c r="H39" i="8"/>
  <c r="F39" i="8"/>
  <c r="E40" i="8"/>
  <c r="H40" i="8"/>
  <c r="F40" i="8"/>
  <c r="E41" i="8"/>
  <c r="H41" i="8"/>
  <c r="F41" i="8"/>
  <c r="E42" i="8"/>
  <c r="H42" i="8"/>
  <c r="F42" i="8"/>
  <c r="E43" i="8"/>
  <c r="H43" i="8"/>
  <c r="F43" i="8"/>
  <c r="E44" i="8"/>
  <c r="H44" i="8"/>
  <c r="F44" i="8"/>
  <c r="E14" i="8"/>
  <c r="H14" i="8"/>
  <c r="F14" i="8"/>
  <c r="I44" i="8"/>
  <c r="E2" i="8"/>
  <c r="H2" i="8"/>
  <c r="E4" i="8"/>
  <c r="H4" i="8"/>
  <c r="E6" i="8"/>
  <c r="H6" i="8"/>
  <c r="E3" i="8"/>
  <c r="H3" i="8"/>
  <c r="E5" i="8"/>
  <c r="H5" i="8"/>
  <c r="I6" i="8"/>
  <c r="E9" i="8"/>
  <c r="H9" i="8"/>
  <c r="F9" i="8"/>
  <c r="E10" i="8"/>
  <c r="H10" i="8"/>
  <c r="F10" i="8"/>
  <c r="E11" i="8"/>
  <c r="H11" i="8"/>
  <c r="F11" i="8"/>
  <c r="E12" i="8"/>
  <c r="H12" i="8"/>
  <c r="F12" i="8"/>
  <c r="E8" i="8"/>
  <c r="H8" i="8"/>
  <c r="F8" i="8"/>
  <c r="I12" i="8"/>
  <c r="F5" i="8"/>
  <c r="F3" i="8"/>
  <c r="F6" i="8"/>
  <c r="F4" i="8"/>
  <c r="F2" i="8"/>
</calcChain>
</file>

<file path=xl/sharedStrings.xml><?xml version="1.0" encoding="utf-8"?>
<sst xmlns="http://schemas.openxmlformats.org/spreadsheetml/2006/main" count="1320" uniqueCount="174">
  <si>
    <t>AIC</t>
  </si>
  <si>
    <t>Region+Zone</t>
  </si>
  <si>
    <t>Region</t>
  </si>
  <si>
    <t>Region+Zone+Region:Zone</t>
  </si>
  <si>
    <t>Zone</t>
  </si>
  <si>
    <t>Elevation Range Metric</t>
    <phoneticPr fontId="1" type="noConversion"/>
  </si>
  <si>
    <t>AIC Wt</t>
  </si>
  <si>
    <t>Parameters</t>
    <phoneticPr fontId="1" type="noConversion"/>
  </si>
  <si>
    <t>Model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</si>
  <si>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</si>
  <si>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</si>
  <si>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</si>
  <si>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</si>
  <si>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Traits</t>
    <phoneticPr fontId="1" type="noConversion"/>
  </si>
  <si>
    <t>delta AIC</t>
  </si>
  <si>
    <t>Null</t>
  </si>
  <si>
    <t>-</t>
    <phoneticPr fontId="1" type="noConversion"/>
  </si>
  <si>
    <t>Basic</t>
    <phoneticPr fontId="1" type="noConversion"/>
  </si>
  <si>
    <t>Lower Limit Shift Up</t>
    <phoneticPr fontId="1" type="noConversion"/>
  </si>
  <si>
    <t>Upper Limit Shift Up</t>
    <phoneticPr fontId="1" type="noConversion"/>
  </si>
  <si>
    <t>mass</t>
  </si>
  <si>
    <t>Litter Size</t>
  </si>
  <si>
    <t>Litters per Year</t>
  </si>
  <si>
    <t>Young per Year</t>
  </si>
  <si>
    <t>longevity</t>
  </si>
  <si>
    <t>Daily Rhythm</t>
  </si>
  <si>
    <t>Annual Rhythm</t>
  </si>
  <si>
    <t>Diet</t>
  </si>
  <si>
    <t>Daily Rhythm+mass</t>
  </si>
  <si>
    <t>Daily Rhythm+longevity</t>
  </si>
  <si>
    <t>Daily Rhythm+Litters per Year</t>
  </si>
  <si>
    <t>Daily Rhythm+Annual Rhythm</t>
  </si>
  <si>
    <t>Daily Rhythm+Region</t>
  </si>
  <si>
    <t>Daily Rhythm+Litter Size</t>
  </si>
  <si>
    <t>Daily Rhythm+Young per Year</t>
  </si>
  <si>
    <t>Daily Rhythm+Diet</t>
  </si>
  <si>
    <t>Daily Rhythm+longevity+mass</t>
  </si>
  <si>
    <t>Daily Rhythm+longevity+Litters per Year</t>
  </si>
  <si>
    <t>Daily Rhythm+longevity+Annual Rhythm</t>
  </si>
  <si>
    <t>Daily Rhythm+longevity+Region</t>
  </si>
  <si>
    <t>Daily Rhythm+longevity+Litter Size</t>
  </si>
  <si>
    <t>Daily Rhythm+longevity+Young per Year</t>
  </si>
  <si>
    <t>Daily Rhythm+longevity+Diet</t>
  </si>
  <si>
    <t>Daily Rhythm+longevity+Annual Rhythm+Diet</t>
  </si>
  <si>
    <t>Daily Rhythm+longevity+Annual Rhythm+Region</t>
  </si>
  <si>
    <t>Daily Rhythm+longevity+Annual Rhythm+Litter Size</t>
  </si>
  <si>
    <t>Daily Rhythm+longevity+Annual Rhythm+Young per Year</t>
  </si>
  <si>
    <t>Daily Rhythm+longevity+Annual Rhythm+Litters per Year</t>
  </si>
  <si>
    <t>Daily Rhythm+longevity+Annual Rhythm+mass</t>
  </si>
  <si>
    <t>Cummulative Parameter Wts</t>
  </si>
  <si>
    <t>High Elevation Species Lower Limit Shift Up</t>
  </si>
  <si>
    <t>Low Elevation Species Upper Limit Shift Up</t>
  </si>
  <si>
    <t>B1</t>
  </si>
  <si>
    <t>B5</t>
  </si>
  <si>
    <t>B6</t>
  </si>
  <si>
    <t>B12</t>
  </si>
  <si>
    <t>B1+B12</t>
  </si>
  <si>
    <t>B5+B12</t>
  </si>
  <si>
    <t>B6+B12</t>
  </si>
  <si>
    <t>Basic</t>
  </si>
  <si>
    <t>Limit</t>
  </si>
  <si>
    <t>Reg</t>
  </si>
  <si>
    <t>Limit+Region</t>
  </si>
  <si>
    <t>B6+Limit</t>
  </si>
  <si>
    <t>B6+Region</t>
  </si>
  <si>
    <t>B6+Limit+Region</t>
  </si>
  <si>
    <t>B1+Limit</t>
  </si>
  <si>
    <t>B1+Reg</t>
  </si>
  <si>
    <t>B1+Limit+Region</t>
  </si>
  <si>
    <t>B5+Limit</t>
  </si>
  <si>
    <t>B5+Region</t>
  </si>
  <si>
    <t>B5+Limit+Region</t>
  </si>
  <si>
    <t>B1+B12+Limit</t>
  </si>
  <si>
    <t>B1+B12+Reg</t>
  </si>
  <si>
    <t>B5+B12+Limit</t>
  </si>
  <si>
    <t>B5+B12+Region</t>
  </si>
  <si>
    <t>B6+B12+Limit</t>
  </si>
  <si>
    <t>B6+B12+Region</t>
  </si>
  <si>
    <t>B1+B12+Limit+Region</t>
  </si>
  <si>
    <t>B5+B12+Limit+Region</t>
  </si>
  <si>
    <t>B6+B12+Limit+Region</t>
  </si>
  <si>
    <t>B12+Limit</t>
  </si>
  <si>
    <t>B12+Region</t>
  </si>
  <si>
    <t>B12+Limit+Region</t>
  </si>
  <si>
    <t>NN</t>
  </si>
  <si>
    <t>Lower Limit Shift</t>
  </si>
  <si>
    <t>Upper Limit Shift</t>
  </si>
  <si>
    <t>Low Elevation Species Upper Limit Shift</t>
  </si>
  <si>
    <t>Region+Annual Rhythm</t>
  </si>
  <si>
    <t>Region+Young per Year</t>
  </si>
  <si>
    <t>Region+Daily Rhythm</t>
  </si>
  <si>
    <t>Region+Litter Size</t>
  </si>
  <si>
    <t>Region+Litters per Year</t>
  </si>
  <si>
    <t>Region+longevity</t>
  </si>
  <si>
    <t>Region+mass</t>
  </si>
  <si>
    <t>Region+Diet</t>
  </si>
  <si>
    <t>limit</t>
  </si>
  <si>
    <t>limit+zone</t>
  </si>
  <si>
    <t>limit+zone+region</t>
  </si>
  <si>
    <t>Region:limit</t>
  </si>
  <si>
    <t>Zone:limit</t>
  </si>
  <si>
    <t>High Elevation Species Lower Limit Shift</t>
  </si>
  <si>
    <t>Lower Limit Shift Up</t>
  </si>
  <si>
    <t>-</t>
  </si>
  <si>
    <t>Upper Limit Shift Up</t>
  </si>
  <si>
    <t>Lower Limit Shift Any</t>
  </si>
  <si>
    <t>Upper Limit Shift Any</t>
  </si>
  <si>
    <t>High Elevation Species</t>
  </si>
  <si>
    <t>Region+Limit</t>
  </si>
  <si>
    <t>Region+Limit+Region:Limit</t>
  </si>
  <si>
    <t>Low Elevation Species</t>
  </si>
  <si>
    <t>Shift up</t>
  </si>
  <si>
    <t>Shift Any</t>
  </si>
  <si>
    <t>Shift Up</t>
  </si>
  <si>
    <t>Shifts Up vs Down</t>
  </si>
  <si>
    <t>Region:Zone</t>
  </si>
  <si>
    <t>limit+region</t>
  </si>
  <si>
    <t>limitupper</t>
  </si>
  <si>
    <t>Estimate</t>
  </si>
  <si>
    <t>elevL</t>
  </si>
  <si>
    <t>Shift up vs down</t>
  </si>
  <si>
    <t>regSE</t>
  </si>
  <si>
    <t>regYO</t>
  </si>
  <si>
    <t>High Elevation Species Shift</t>
  </si>
  <si>
    <t>Low Elevation Species Shift</t>
  </si>
  <si>
    <t>limit+mass</t>
  </si>
  <si>
    <t>limit+longevity</t>
  </si>
  <si>
    <t>limit+Daily Rhythm</t>
  </si>
  <si>
    <t>limit+Litter Size</t>
  </si>
  <si>
    <t>limit+Litters per Year</t>
  </si>
  <si>
    <t>limit+Young per Year</t>
  </si>
  <si>
    <t>limit+Region</t>
  </si>
  <si>
    <t>limit+Diet</t>
  </si>
  <si>
    <t>limit+Annual Rhythm</t>
  </si>
  <si>
    <t>limit+Daily Rhythm+Litter Size</t>
  </si>
  <si>
    <t>limit+Daily Rhythm+longevity</t>
  </si>
  <si>
    <t>limit+Daily Rhythm+mass</t>
  </si>
  <si>
    <t>limit+Daily Rhythm+Litters per Year</t>
  </si>
  <si>
    <t>limit+Daily Rhythm+Young per Year</t>
  </si>
  <si>
    <t>limit+Daily Rhythm+Region</t>
  </si>
  <si>
    <t>limit+Daily Rhythm+Annual Rhythm</t>
  </si>
  <si>
    <t>limit+Daily Rhythm+Diet</t>
  </si>
  <si>
    <t>limit+Daily Rhythm+Litter Size+longevity</t>
  </si>
  <si>
    <t>limit+Daily Rhythm+Litter Size+mass</t>
  </si>
  <si>
    <t>limit+Daily Rhythm+Litter Size+Litters per Year</t>
  </si>
  <si>
    <t>limit+Daily Rhythm+Litter Size+Young per Year</t>
  </si>
  <si>
    <t>limit+Daily Rhythm+Litter Size+Region</t>
  </si>
  <si>
    <t>limit+Daily Rhythm+Litter Size+Annual Rhythm</t>
  </si>
  <si>
    <t>limit+Daily Rhythm+Litter Size+Diet</t>
  </si>
  <si>
    <t>limit+Daily Rhythm+Litter Size+longevity+mass</t>
  </si>
  <si>
    <t>limit+Daily Rhythm+Litter Size+longevity+Litters per Year</t>
  </si>
  <si>
    <t>limit+Daily Rhythm+Litter Size+longevity+Young per Year</t>
  </si>
  <si>
    <t>limit+Daily Rhythm+Litter Size+longevity+Region</t>
  </si>
  <si>
    <t>limit+Daily Rhythm+Litter Size+longevity+Annual Rhythm</t>
  </si>
  <si>
    <t>limit+Daily Rhythm+Litter Size+longevity+Diet</t>
  </si>
  <si>
    <t>Low Elevation Species Up</t>
  </si>
  <si>
    <t>High Elevation Species Up</t>
  </si>
  <si>
    <t>.</t>
  </si>
  <si>
    <t>Pr(&gt;|z|)</t>
  </si>
  <si>
    <t>SE</t>
  </si>
  <si>
    <t>z-value</t>
  </si>
  <si>
    <t>lower limit more likely</t>
  </si>
  <si>
    <t>nocturnal more likely</t>
  </si>
  <si>
    <t>longer lived less likely</t>
  </si>
  <si>
    <t>larger ls more likely</t>
  </si>
  <si>
    <t>Region:Limit</t>
  </si>
  <si>
    <t xml:space="preserve">Low Elevation Species </t>
  </si>
  <si>
    <t>Any Shift</t>
  </si>
  <si>
    <t xml:space="preserve">High Elevation Species </t>
  </si>
  <si>
    <t>All Species</t>
  </si>
  <si>
    <t>Zone:Limit</t>
  </si>
  <si>
    <t>Limit+Zone</t>
  </si>
  <si>
    <t>Limit+Zone+Region</t>
  </si>
  <si>
    <t>B1+B12+Region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</si>
</sst>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Alignment="1">
      <alignment wrapText="1"/>
    </xf>
    <xf numFmtId="2" fontId="0" fillId="0" borderId="0" xfId="0" applyNumberFormat="1"/>
    <xf numFmtId="0" fontId="4" fillId="0" borderId="0" xfId="0" applyFont="1"/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5" fontId="0" fillId="0" borderId="0" xfId="0" applyNumberFormat="1"/>
    <xf numFmtId="49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0" fontId="4" fillId="0" borderId="0" xfId="0" applyFont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0" fillId="0" borderId="0" xfId="0" applyFont="1" applyBorder="1"/>
    <xf numFmtId="0" fontId="0" fillId="0" borderId="2" xfId="0" applyFont="1" applyBorder="1"/>
    <xf numFmtId="49" fontId="0" fillId="0" borderId="0" xfId="0" applyNumberFormat="1" applyFont="1"/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160" zoomScaleNormal="160" zoomScalePageLayoutView="160" workbookViewId="0">
      <selection sqref="A1:F38"/>
    </sheetView>
  </sheetViews>
  <sheetFormatPr baseColWidth="10" defaultRowHeight="13" x14ac:dyDescent="0"/>
  <cols>
    <col min="1" max="1" width="19.5703125" bestFit="1" customWidth="1"/>
    <col min="2" max="2" width="6" bestFit="1" customWidth="1"/>
    <col min="3" max="3" width="14.5703125" bestFit="1" customWidth="1"/>
    <col min="4" max="4" width="6.7109375" bestFit="1" customWidth="1"/>
    <col min="5" max="5" width="6" bestFit="1" customWidth="1"/>
    <col min="6" max="6" width="6.140625" bestFit="1" customWidth="1"/>
  </cols>
  <sheetData>
    <row r="1" spans="1:14" s="4" customFormat="1" ht="40" customHeight="1" thickBot="1">
      <c r="A1" s="19" t="s">
        <v>5</v>
      </c>
      <c r="B1" s="5" t="s">
        <v>8</v>
      </c>
      <c r="C1" s="6" t="s">
        <v>7</v>
      </c>
      <c r="D1" s="6" t="s">
        <v>0</v>
      </c>
      <c r="E1" s="18" t="s">
        <v>14</v>
      </c>
      <c r="F1" s="6" t="s">
        <v>6</v>
      </c>
      <c r="G1" s="18" t="s">
        <v>49</v>
      </c>
      <c r="K1"/>
      <c r="L1" t="s">
        <v>118</v>
      </c>
      <c r="M1"/>
      <c r="N1" t="s">
        <v>118</v>
      </c>
    </row>
    <row r="2" spans="1:14">
      <c r="A2" s="36" t="s">
        <v>169</v>
      </c>
      <c r="B2" s="36" t="s">
        <v>17</v>
      </c>
      <c r="C2" s="20" t="s">
        <v>170</v>
      </c>
      <c r="D2" s="21">
        <v>170.8</v>
      </c>
      <c r="E2" s="21">
        <f>D2-170.8</f>
        <v>0</v>
      </c>
      <c r="F2" s="21">
        <f>H2/1.0002008</f>
        <v>0.99979924031254519</v>
      </c>
      <c r="H2">
        <f t="shared" ref="H2" si="0">EXP(-E2/2)</f>
        <v>1</v>
      </c>
      <c r="K2" t="s">
        <v>117</v>
      </c>
      <c r="L2">
        <v>-1.6468</v>
      </c>
      <c r="M2" t="s">
        <v>119</v>
      </c>
      <c r="N2">
        <v>-1.4811000000000001</v>
      </c>
    </row>
    <row r="3" spans="1:14">
      <c r="A3" s="36" t="s">
        <v>167</v>
      </c>
      <c r="B3" s="36" t="s">
        <v>9</v>
      </c>
      <c r="C3" t="s">
        <v>15</v>
      </c>
      <c r="D3" s="3">
        <v>189.9</v>
      </c>
      <c r="E3" s="3">
        <f t="shared" ref="E3:E12" si="1">D3-170.8</f>
        <v>19.099999999999994</v>
      </c>
      <c r="F3" s="3">
        <f t="shared" ref="F3:F12" si="2">H3/1.0002008</f>
        <v>7.1186968723583276E-5</v>
      </c>
      <c r="G3" s="3"/>
      <c r="H3">
        <f>EXP(-E3/2)</f>
        <v>7.1201263066902976E-5</v>
      </c>
    </row>
    <row r="4" spans="1:14">
      <c r="A4" s="36"/>
      <c r="B4" s="36" t="s">
        <v>9</v>
      </c>
      <c r="C4" t="s">
        <v>4</v>
      </c>
      <c r="D4" s="3">
        <v>190.5</v>
      </c>
      <c r="E4" s="3">
        <f t="shared" si="1"/>
        <v>19.699999999999989</v>
      </c>
      <c r="F4" s="3">
        <f t="shared" si="2"/>
        <v>5.2736603505530216E-5</v>
      </c>
      <c r="G4" s="3"/>
      <c r="H4">
        <f t="shared" ref="H4:H12" si="3">EXP(-E4/2)</f>
        <v>5.274719301551413E-5</v>
      </c>
    </row>
    <row r="5" spans="1:14">
      <c r="A5" s="36"/>
      <c r="B5" s="36" t="s">
        <v>9</v>
      </c>
      <c r="C5" t="s">
        <v>60</v>
      </c>
      <c r="D5" s="3">
        <v>191.9</v>
      </c>
      <c r="E5" s="3">
        <f t="shared" si="1"/>
        <v>21.099999999999994</v>
      </c>
      <c r="F5" s="3">
        <f t="shared" si="2"/>
        <v>2.6188222272720761E-5</v>
      </c>
      <c r="H5">
        <f t="shared" si="3"/>
        <v>2.6193480867753123E-5</v>
      </c>
    </row>
    <row r="6" spans="1:14">
      <c r="A6" s="36"/>
      <c r="B6" s="36" t="s">
        <v>9</v>
      </c>
      <c r="C6" t="s">
        <v>171</v>
      </c>
      <c r="D6" s="3">
        <v>192.5</v>
      </c>
      <c r="E6" s="3">
        <f t="shared" si="1"/>
        <v>21.699999999999989</v>
      </c>
      <c r="F6" s="3">
        <f t="shared" si="2"/>
        <v>1.9400712226894385E-5</v>
      </c>
      <c r="H6">
        <f t="shared" si="3"/>
        <v>1.9404607889909545E-5</v>
      </c>
      <c r="I6">
        <f>SUM(H2:H12)</f>
        <v>1.0002008004253014</v>
      </c>
      <c r="J6">
        <v>1.9170767308692169</v>
      </c>
    </row>
    <row r="7" spans="1:14">
      <c r="A7" s="36"/>
      <c r="B7" s="36" t="s">
        <v>9</v>
      </c>
      <c r="C7" t="s">
        <v>2</v>
      </c>
      <c r="D7" s="3">
        <v>193.6</v>
      </c>
      <c r="E7" s="3">
        <f t="shared" si="1"/>
        <v>22.799999999999983</v>
      </c>
      <c r="F7" s="3">
        <f t="shared" si="2"/>
        <v>1.1193237240553136E-5</v>
      </c>
      <c r="G7" s="3"/>
      <c r="H7">
        <f t="shared" si="3"/>
        <v>1.119548484259104E-5</v>
      </c>
    </row>
    <row r="8" spans="1:14">
      <c r="A8" s="36"/>
      <c r="B8" s="36" t="s">
        <v>9</v>
      </c>
      <c r="C8" t="s">
        <v>1</v>
      </c>
      <c r="D8" s="3">
        <v>194.1</v>
      </c>
      <c r="E8" s="3">
        <f t="shared" si="1"/>
        <v>23.299999999999983</v>
      </c>
      <c r="F8" s="3">
        <f t="shared" si="2"/>
        <v>8.7173019280467932E-6</v>
      </c>
      <c r="G8" s="3"/>
      <c r="H8">
        <f t="shared" si="3"/>
        <v>8.7190523622739447E-6</v>
      </c>
    </row>
    <row r="9" spans="1:14">
      <c r="A9" s="36"/>
      <c r="B9" s="36" t="s">
        <v>9</v>
      </c>
      <c r="C9" t="s">
        <v>62</v>
      </c>
      <c r="D9" s="3">
        <v>195.6</v>
      </c>
      <c r="E9" s="3">
        <f t="shared" si="1"/>
        <v>24.799999999999983</v>
      </c>
      <c r="F9" s="3">
        <f t="shared" si="2"/>
        <v>4.1177618609540648E-6</v>
      </c>
      <c r="H9">
        <f t="shared" si="3"/>
        <v>4.1185887075357446E-6</v>
      </c>
    </row>
    <row r="10" spans="1:14">
      <c r="A10" s="36"/>
      <c r="B10" s="36" t="s">
        <v>9</v>
      </c>
      <c r="C10" t="s">
        <v>172</v>
      </c>
      <c r="D10" s="3">
        <v>196.1</v>
      </c>
      <c r="E10" s="3">
        <f t="shared" si="1"/>
        <v>25.299999999999983</v>
      </c>
      <c r="F10" s="3">
        <f t="shared" si="2"/>
        <v>3.2069161618125911E-6</v>
      </c>
      <c r="H10">
        <f t="shared" si="3"/>
        <v>3.2075601105778831E-6</v>
      </c>
    </row>
    <row r="11" spans="1:14">
      <c r="A11" s="36"/>
      <c r="B11" s="36" t="s">
        <v>9</v>
      </c>
      <c r="C11" t="s">
        <v>115</v>
      </c>
      <c r="D11" s="3">
        <v>196.6</v>
      </c>
      <c r="E11" s="3">
        <f t="shared" si="1"/>
        <v>25.799999999999983</v>
      </c>
      <c r="F11" s="3">
        <f t="shared" si="2"/>
        <v>2.49754881806399E-6</v>
      </c>
      <c r="G11" s="3"/>
      <c r="H11">
        <f t="shared" si="3"/>
        <v>2.4980503258666574E-6</v>
      </c>
    </row>
    <row r="12" spans="1:14">
      <c r="A12" s="36"/>
      <c r="B12" s="36" t="s">
        <v>9</v>
      </c>
      <c r="C12" t="s">
        <v>165</v>
      </c>
      <c r="D12" s="3">
        <v>197.6</v>
      </c>
      <c r="E12" s="3">
        <f t="shared" si="1"/>
        <v>26.799999999999983</v>
      </c>
      <c r="F12" s="3">
        <f t="shared" si="2"/>
        <v>1.5148399322848598E-6</v>
      </c>
      <c r="H12">
        <f t="shared" si="3"/>
        <v>1.5151441121432625E-6</v>
      </c>
    </row>
    <row r="13" spans="1:14">
      <c r="A13" s="20"/>
      <c r="B13" s="20"/>
      <c r="D13" s="3"/>
      <c r="E13" s="3"/>
      <c r="F13" s="3"/>
    </row>
    <row r="14" spans="1:14">
      <c r="A14" s="20"/>
      <c r="B14" s="20"/>
      <c r="D14" s="3"/>
      <c r="E14" s="3"/>
      <c r="F14" s="3"/>
    </row>
    <row r="15" spans="1:14">
      <c r="A15" s="20"/>
      <c r="B15" s="20"/>
      <c r="D15" s="3"/>
      <c r="E15" s="3"/>
      <c r="F15" s="3"/>
      <c r="L15" t="s">
        <v>118</v>
      </c>
    </row>
    <row r="16" spans="1:14">
      <c r="A16" s="20" t="s">
        <v>107</v>
      </c>
      <c r="B16" s="20" t="s">
        <v>59</v>
      </c>
      <c r="C16" s="20" t="s">
        <v>60</v>
      </c>
      <c r="D16" s="21">
        <v>109.5</v>
      </c>
      <c r="E16" s="21">
        <f>D16-109.5</f>
        <v>0</v>
      </c>
      <c r="F16" s="21">
        <f>H16/1.580524665</f>
        <v>0.63270129352900673</v>
      </c>
      <c r="H16">
        <f>EXP(-E16/2)</f>
        <v>1</v>
      </c>
      <c r="K16" t="s">
        <v>117</v>
      </c>
      <c r="L16">
        <v>-1.6707000000000001</v>
      </c>
    </row>
    <row r="17" spans="1:12">
      <c r="A17" s="36" t="s">
        <v>167</v>
      </c>
      <c r="B17" s="20" t="s">
        <v>103</v>
      </c>
      <c r="C17" t="s">
        <v>165</v>
      </c>
      <c r="D17" s="3">
        <v>111.9</v>
      </c>
      <c r="E17" s="3">
        <f>D17-109.5</f>
        <v>2.4000000000000057</v>
      </c>
      <c r="F17" s="3">
        <f>H17/1.580524665</f>
        <v>0.1905659674802995</v>
      </c>
      <c r="H17">
        <f>EXP(-E17/2)</f>
        <v>0.30119421191220125</v>
      </c>
    </row>
    <row r="18" spans="1:12">
      <c r="A18" s="20"/>
      <c r="B18" s="20" t="s">
        <v>103</v>
      </c>
      <c r="C18" t="s">
        <v>108</v>
      </c>
      <c r="D18" s="3">
        <v>112.2</v>
      </c>
      <c r="E18" s="3">
        <f>D18-109.5</f>
        <v>2.7000000000000028</v>
      </c>
      <c r="F18" s="3">
        <f>H18/1.580524665</f>
        <v>0.16402164824545215</v>
      </c>
      <c r="H18">
        <f>EXP(-E18/2)</f>
        <v>0.25924026064589112</v>
      </c>
    </row>
    <row r="19" spans="1:12">
      <c r="A19" s="20"/>
      <c r="B19" s="20" t="s">
        <v>103</v>
      </c>
      <c r="C19" t="s">
        <v>15</v>
      </c>
      <c r="D19" s="3">
        <v>117.7</v>
      </c>
      <c r="E19" s="3">
        <f>D19-109.5</f>
        <v>8.2000000000000028</v>
      </c>
      <c r="F19" s="3">
        <f>H19/1.580524665</f>
        <v>1.0485553163930678E-2</v>
      </c>
      <c r="H19">
        <f>EXP(-E19/2)</f>
        <v>1.6572675401761224E-2</v>
      </c>
    </row>
    <row r="20" spans="1:12">
      <c r="A20" s="20"/>
      <c r="B20" s="20" t="s">
        <v>103</v>
      </c>
      <c r="C20" t="s">
        <v>2</v>
      </c>
      <c r="D20" s="3">
        <v>120.8</v>
      </c>
      <c r="E20" s="3">
        <f>D20-109.5</f>
        <v>11.299999999999997</v>
      </c>
      <c r="F20" s="3">
        <f>H20/1.580524665</f>
        <v>2.2255374134968879E-3</v>
      </c>
      <c r="H20">
        <f>EXP(-E20/2)</f>
        <v>3.5175167749121349E-3</v>
      </c>
      <c r="I20">
        <f>SUM(H16:H20)</f>
        <v>1.5805246647347659</v>
      </c>
    </row>
    <row r="21" spans="1:12">
      <c r="A21" s="20"/>
      <c r="B21" s="20"/>
      <c r="D21" s="3"/>
      <c r="E21" s="3"/>
      <c r="F21" s="3"/>
      <c r="L21" t="s">
        <v>118</v>
      </c>
    </row>
    <row r="22" spans="1:12">
      <c r="A22" s="20" t="s">
        <v>110</v>
      </c>
      <c r="B22" s="20" t="s">
        <v>59</v>
      </c>
      <c r="C22" s="20" t="s">
        <v>60</v>
      </c>
      <c r="D22" s="21">
        <v>63.19</v>
      </c>
      <c r="E22" s="21">
        <f>D22-63.19</f>
        <v>0</v>
      </c>
      <c r="F22" s="21">
        <f>H22/1.364462398</f>
        <v>0.73288937933781018</v>
      </c>
      <c r="H22">
        <f>EXP(-E22/2)</f>
        <v>1</v>
      </c>
      <c r="K22" t="s">
        <v>117</v>
      </c>
      <c r="L22">
        <v>2.4887000000000001</v>
      </c>
    </row>
    <row r="23" spans="1:12">
      <c r="A23" s="36" t="s">
        <v>167</v>
      </c>
      <c r="B23" s="20" t="s">
        <v>103</v>
      </c>
      <c r="C23" t="s">
        <v>108</v>
      </c>
      <c r="D23" s="3">
        <v>65.66</v>
      </c>
      <c r="E23" s="3">
        <f>D23-63.19</f>
        <v>2.4699999999999989</v>
      </c>
      <c r="F23" s="3">
        <f>H23/1.364462398</f>
        <v>0.21314970848163439</v>
      </c>
      <c r="H23">
        <f>EXP(-E23/2)</f>
        <v>0.29083476236785177</v>
      </c>
    </row>
    <row r="24" spans="1:12">
      <c r="A24" s="20"/>
      <c r="B24" s="20" t="s">
        <v>103</v>
      </c>
      <c r="C24" t="s">
        <v>165</v>
      </c>
      <c r="D24" s="3">
        <v>68.53</v>
      </c>
      <c r="E24" s="3">
        <f>D24-63.19</f>
        <v>5.3400000000000034</v>
      </c>
      <c r="F24" s="3">
        <f>H24/1.364462398</f>
        <v>5.0754220424728679E-2</v>
      </c>
      <c r="H24">
        <f>EXP(-E24/2)</f>
        <v>6.9252225309345869E-2</v>
      </c>
    </row>
    <row r="25" spans="1:12">
      <c r="A25" s="20"/>
      <c r="B25" s="20" t="s">
        <v>103</v>
      </c>
      <c r="C25" t="s">
        <v>15</v>
      </c>
      <c r="D25" s="3">
        <v>74.459999999999994</v>
      </c>
      <c r="E25" s="3">
        <f>D25-63.19</f>
        <v>11.269999999999996</v>
      </c>
      <c r="F25" s="3">
        <f>H25/1.364462398</f>
        <v>2.6169114212689793E-3</v>
      </c>
      <c r="H25">
        <f>EXP(-E25/2)</f>
        <v>3.5706772332182593E-3</v>
      </c>
    </row>
    <row r="26" spans="1:12">
      <c r="A26" s="34"/>
      <c r="B26" s="34" t="s">
        <v>103</v>
      </c>
      <c r="C26" s="22" t="s">
        <v>2</v>
      </c>
      <c r="D26" s="23">
        <v>77.44</v>
      </c>
      <c r="E26" s="23">
        <f>D26-63.19</f>
        <v>14.25</v>
      </c>
      <c r="F26" s="23">
        <f>H26/1.364462398</f>
        <v>5.8978027632287553E-4</v>
      </c>
      <c r="H26">
        <f>EXP(-E26/2)</f>
        <v>8.0473301012461325E-4</v>
      </c>
      <c r="I26">
        <f>SUM(H22:H26)</f>
        <v>1.3644623979205406</v>
      </c>
    </row>
    <row r="27" spans="1:12">
      <c r="A27" s="34"/>
      <c r="B27" s="34"/>
      <c r="C27" s="22"/>
      <c r="D27" s="23"/>
      <c r="E27" s="23"/>
      <c r="F27" s="23"/>
    </row>
    <row r="28" spans="1:12">
      <c r="A28" s="34" t="s">
        <v>107</v>
      </c>
      <c r="B28" s="34" t="s">
        <v>59</v>
      </c>
      <c r="C28" s="22" t="s">
        <v>108</v>
      </c>
      <c r="D28" s="23">
        <v>35.799999999999997</v>
      </c>
      <c r="E28" s="23">
        <v>0</v>
      </c>
      <c r="F28" s="23">
        <v>0.82338727410060342</v>
      </c>
    </row>
    <row r="29" spans="1:12">
      <c r="A29" s="34" t="s">
        <v>120</v>
      </c>
      <c r="B29" s="34" t="s">
        <v>103</v>
      </c>
      <c r="C29" s="22" t="s">
        <v>60</v>
      </c>
      <c r="D29" s="23">
        <v>39.979999999999997</v>
      </c>
      <c r="E29" s="23">
        <v>4.18</v>
      </c>
      <c r="F29" s="23">
        <v>0.10184241360204524</v>
      </c>
    </row>
    <row r="30" spans="1:12">
      <c r="A30" s="34"/>
      <c r="B30" s="34" t="s">
        <v>103</v>
      </c>
      <c r="C30" s="22" t="s">
        <v>165</v>
      </c>
      <c r="D30" s="23">
        <v>42.56</v>
      </c>
      <c r="E30" s="23">
        <v>6.7600000000000051</v>
      </c>
      <c r="F30" s="23">
        <v>2.8034240943985364E-2</v>
      </c>
    </row>
    <row r="31" spans="1:12">
      <c r="A31" s="34"/>
      <c r="B31" s="34" t="s">
        <v>103</v>
      </c>
      <c r="C31" s="22" t="s">
        <v>2</v>
      </c>
      <c r="D31" s="23">
        <v>42.58</v>
      </c>
      <c r="E31" s="23">
        <v>6.7800000000000011</v>
      </c>
      <c r="F31" s="23">
        <v>2.7755295585876881E-2</v>
      </c>
    </row>
    <row r="32" spans="1:12">
      <c r="A32" s="34"/>
      <c r="B32" s="34" t="s">
        <v>103</v>
      </c>
      <c r="C32" s="22" t="s">
        <v>15</v>
      </c>
      <c r="D32" s="23">
        <v>43.34</v>
      </c>
      <c r="E32" s="23">
        <v>7.5400000000000063</v>
      </c>
      <c r="F32" s="23">
        <v>1.8980775552463199E-2</v>
      </c>
    </row>
    <row r="33" spans="1:6">
      <c r="A33" s="34"/>
      <c r="B33" s="34"/>
      <c r="C33" s="22"/>
      <c r="D33" s="23"/>
      <c r="E33" s="23"/>
      <c r="F33" s="23"/>
    </row>
    <row r="34" spans="1:6">
      <c r="A34" s="34" t="s">
        <v>110</v>
      </c>
      <c r="B34" s="34" t="s">
        <v>59</v>
      </c>
      <c r="C34" s="22" t="s">
        <v>15</v>
      </c>
      <c r="D34" s="23">
        <v>32.840000000000003</v>
      </c>
      <c r="E34" s="23">
        <v>0</v>
      </c>
      <c r="F34" s="23">
        <v>0.52221536214591979</v>
      </c>
    </row>
    <row r="35" spans="1:6">
      <c r="A35" s="34" t="s">
        <v>120</v>
      </c>
      <c r="B35" s="34" t="s">
        <v>103</v>
      </c>
      <c r="C35" s="22" t="s">
        <v>60</v>
      </c>
      <c r="D35" s="23">
        <v>34.04</v>
      </c>
      <c r="E35" s="23">
        <v>1.1999999999999957</v>
      </c>
      <c r="F35" s="23">
        <v>0.28659786729273734</v>
      </c>
    </row>
    <row r="36" spans="1:6">
      <c r="A36" s="34"/>
      <c r="B36" s="34" t="s">
        <v>103</v>
      </c>
      <c r="C36" s="22" t="s">
        <v>2</v>
      </c>
      <c r="D36" s="23">
        <v>36.020000000000003</v>
      </c>
      <c r="E36" s="23">
        <v>3.1799999999999997</v>
      </c>
      <c r="F36" s="23">
        <v>0.10649308718261051</v>
      </c>
    </row>
    <row r="37" spans="1:6">
      <c r="A37" s="34"/>
      <c r="B37" s="34" t="s">
        <v>103</v>
      </c>
      <c r="C37" s="22" t="s">
        <v>108</v>
      </c>
      <c r="D37" s="23">
        <v>37.11</v>
      </c>
      <c r="E37" s="23">
        <v>4.269999999999996</v>
      </c>
      <c r="F37" s="23">
        <v>6.1749141585330736E-2</v>
      </c>
    </row>
    <row r="38" spans="1:6" ht="14" thickBot="1">
      <c r="A38" s="35"/>
      <c r="B38" s="35" t="s">
        <v>103</v>
      </c>
      <c r="C38" s="8" t="s">
        <v>165</v>
      </c>
      <c r="D38" s="9">
        <v>39.090000000000003</v>
      </c>
      <c r="E38" s="9">
        <v>6.25</v>
      </c>
      <c r="F38" s="9">
        <v>2.2944541703728945E-2</v>
      </c>
    </row>
  </sheetData>
  <phoneticPr fontId="1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34" sqref="A1:F34"/>
    </sheetView>
  </sheetViews>
  <sheetFormatPr baseColWidth="10" defaultRowHeight="13" x14ac:dyDescent="0"/>
  <cols>
    <col min="1" max="1" width="13.85546875" customWidth="1"/>
    <col min="2" max="2" width="5.28515625" bestFit="1" customWidth="1"/>
    <col min="3" max="3" width="17.85546875" bestFit="1" customWidth="1"/>
    <col min="4" max="4" width="5.28515625" bestFit="1" customWidth="1"/>
    <col min="5" max="5" width="7.7109375" bestFit="1" customWidth="1"/>
    <col min="6" max="6" width="6.140625" bestFit="1" customWidth="1"/>
  </cols>
  <sheetData>
    <row r="1" spans="1:10" s="4" customFormat="1" ht="40" customHeight="1" thickBot="1">
      <c r="A1" s="19" t="s">
        <v>5</v>
      </c>
      <c r="B1" s="5" t="s">
        <v>8</v>
      </c>
      <c r="C1" s="6" t="s">
        <v>7</v>
      </c>
      <c r="D1" s="6" t="s">
        <v>0</v>
      </c>
      <c r="E1" s="6" t="s">
        <v>14</v>
      </c>
      <c r="F1" s="6" t="s">
        <v>6</v>
      </c>
      <c r="G1" s="18" t="s">
        <v>49</v>
      </c>
    </row>
    <row r="2" spans="1:10">
      <c r="A2" s="34" t="s">
        <v>120</v>
      </c>
      <c r="B2" s="1" t="s">
        <v>84</v>
      </c>
      <c r="C2" t="s">
        <v>63</v>
      </c>
      <c r="D2" s="3">
        <v>60.52</v>
      </c>
      <c r="E2" s="10">
        <f>D2-60.52</f>
        <v>0</v>
      </c>
      <c r="F2" s="3">
        <f>H2/4.92408415487925</f>
        <v>0.2030834503527128</v>
      </c>
      <c r="H2">
        <f t="shared" ref="H2:H33" si="0">EXP(-E2/2)</f>
        <v>1</v>
      </c>
    </row>
    <row r="3" spans="1:10">
      <c r="A3" s="1"/>
      <c r="B3" s="1" t="s">
        <v>9</v>
      </c>
      <c r="C3" t="s">
        <v>54</v>
      </c>
      <c r="D3" s="3">
        <v>61.02</v>
      </c>
      <c r="E3" s="10">
        <f t="shared" ref="E3:E33" si="1">D3-60.52</f>
        <v>0.5</v>
      </c>
      <c r="F3" s="3">
        <f t="shared" ref="F3:F33" si="2">H3/4.92408415487925</f>
        <v>0.1581615501635355</v>
      </c>
      <c r="G3" s="3">
        <f>SUM(F2:F4,F6,F10,F14:F15,F31)</f>
        <v>0.57464192984822171</v>
      </c>
      <c r="H3">
        <f t="shared" si="0"/>
        <v>0.77880078307140488</v>
      </c>
    </row>
    <row r="4" spans="1:10">
      <c r="A4" s="1"/>
      <c r="B4" s="1" t="s">
        <v>9</v>
      </c>
      <c r="C4" t="s">
        <v>76</v>
      </c>
      <c r="D4" s="3">
        <v>62.5</v>
      </c>
      <c r="E4" s="10">
        <f t="shared" si="1"/>
        <v>1.9799999999999969</v>
      </c>
      <c r="F4" s="3">
        <f t="shared" si="2"/>
        <v>7.5461076483401029E-2</v>
      </c>
      <c r="H4">
        <f t="shared" si="0"/>
        <v>0.37157669102204627</v>
      </c>
    </row>
    <row r="5" spans="1:10">
      <c r="A5" s="1"/>
      <c r="B5" s="1" t="s">
        <v>9</v>
      </c>
      <c r="C5" t="s">
        <v>60</v>
      </c>
      <c r="D5" s="3">
        <v>62.62</v>
      </c>
      <c r="E5" s="10">
        <f t="shared" si="1"/>
        <v>2.0999999999999943</v>
      </c>
      <c r="F5" s="3">
        <f t="shared" si="2"/>
        <v>7.1066565498155584E-2</v>
      </c>
      <c r="H5">
        <f t="shared" si="0"/>
        <v>0.34993774911115633</v>
      </c>
    </row>
    <row r="6" spans="1:10">
      <c r="A6" s="1"/>
      <c r="B6" s="1" t="s">
        <v>9</v>
      </c>
      <c r="C6" t="s">
        <v>58</v>
      </c>
      <c r="D6" s="3">
        <v>63.09</v>
      </c>
      <c r="E6" s="10">
        <f t="shared" si="1"/>
        <v>2.5700000000000003</v>
      </c>
      <c r="F6" s="3">
        <f t="shared" si="2"/>
        <v>5.6183155066072882E-2</v>
      </c>
      <c r="H6">
        <f t="shared" si="0"/>
        <v>0.27665058363197337</v>
      </c>
    </row>
    <row r="7" spans="1:10">
      <c r="A7" s="1"/>
      <c r="B7" s="1" t="s">
        <v>9</v>
      </c>
      <c r="C7" t="s">
        <v>81</v>
      </c>
      <c r="D7" s="3">
        <v>63.22</v>
      </c>
      <c r="E7" s="10">
        <f t="shared" si="1"/>
        <v>2.6999999999999957</v>
      </c>
      <c r="F7" s="3">
        <f t="shared" si="2"/>
        <v>5.2647406602304346E-2</v>
      </c>
      <c r="H7">
        <f t="shared" si="0"/>
        <v>0.25924026064589206</v>
      </c>
      <c r="I7">
        <f>SUM(H2:H33)</f>
        <v>4.9240841548792451</v>
      </c>
      <c r="J7">
        <v>4.9240841548792504</v>
      </c>
    </row>
    <row r="8" spans="1:10">
      <c r="A8" s="1"/>
      <c r="B8" s="1" t="s">
        <v>9</v>
      </c>
      <c r="C8" t="s">
        <v>66</v>
      </c>
      <c r="D8" s="3">
        <v>63.26</v>
      </c>
      <c r="E8" s="10">
        <f t="shared" si="1"/>
        <v>2.7399999999999949</v>
      </c>
      <c r="F8" s="3">
        <f t="shared" si="2"/>
        <v>5.1604918104620048E-2</v>
      </c>
      <c r="H8">
        <f t="shared" si="0"/>
        <v>0.25410695955280094</v>
      </c>
    </row>
    <row r="9" spans="1:10">
      <c r="A9" s="1"/>
      <c r="B9" s="1" t="s">
        <v>9</v>
      </c>
      <c r="C9" t="s">
        <v>69</v>
      </c>
      <c r="D9" s="3">
        <v>63.35</v>
      </c>
      <c r="E9" s="10">
        <f t="shared" si="1"/>
        <v>2.8299999999999983</v>
      </c>
      <c r="F9" s="3">
        <f t="shared" si="2"/>
        <v>4.9334171758220031E-2</v>
      </c>
      <c r="H9">
        <f t="shared" si="0"/>
        <v>0.24292561344874267</v>
      </c>
    </row>
    <row r="10" spans="1:10">
      <c r="A10" s="1"/>
      <c r="B10" s="1" t="s">
        <v>9</v>
      </c>
      <c r="C10" t="s">
        <v>65</v>
      </c>
      <c r="D10" s="3">
        <v>63.48</v>
      </c>
      <c r="E10" s="10">
        <f t="shared" si="1"/>
        <v>2.9599999999999937</v>
      </c>
      <c r="F10" s="3">
        <f t="shared" si="2"/>
        <v>4.6229447187300488E-2</v>
      </c>
      <c r="H10">
        <f t="shared" si="0"/>
        <v>0.22763768838381346</v>
      </c>
    </row>
    <row r="11" spans="1:10">
      <c r="A11" s="1"/>
      <c r="B11" s="1" t="s">
        <v>9</v>
      </c>
      <c r="C11" t="s">
        <v>72</v>
      </c>
      <c r="D11" s="3">
        <v>64.72</v>
      </c>
      <c r="E11" s="10">
        <f t="shared" si="1"/>
        <v>4.1999999999999957</v>
      </c>
      <c r="F11" s="3">
        <f t="shared" si="2"/>
        <v>2.486887396748504E-2</v>
      </c>
      <c r="H11">
        <f t="shared" si="0"/>
        <v>0.12245642825298217</v>
      </c>
    </row>
    <row r="12" spans="1:10">
      <c r="A12" s="1"/>
      <c r="B12" s="1" t="s">
        <v>9</v>
      </c>
      <c r="C12" t="s">
        <v>74</v>
      </c>
      <c r="D12" s="3">
        <v>64.81</v>
      </c>
      <c r="E12" s="10">
        <f t="shared" si="1"/>
        <v>4.2899999999999991</v>
      </c>
      <c r="F12" s="3">
        <f t="shared" si="2"/>
        <v>2.377458088894039E-2</v>
      </c>
      <c r="H12">
        <f t="shared" si="0"/>
        <v>0.11706803704412642</v>
      </c>
    </row>
    <row r="13" spans="1:10">
      <c r="A13" s="1"/>
      <c r="B13" s="1" t="s">
        <v>9</v>
      </c>
      <c r="C13" t="s">
        <v>55</v>
      </c>
      <c r="D13" s="3">
        <v>64.91</v>
      </c>
      <c r="E13" s="10">
        <f t="shared" si="1"/>
        <v>4.3899999999999935</v>
      </c>
      <c r="F13" s="3">
        <f t="shared" si="2"/>
        <v>2.2615080896732507E-2</v>
      </c>
      <c r="G13" s="3">
        <f>SUM(F4,F7,F11:F15,F18,F21,F23:F24,F26:F27,F29,F32)</f>
        <v>0.28645920237745981</v>
      </c>
      <c r="H13">
        <f t="shared" si="0"/>
        <v>0.11135856150491297</v>
      </c>
    </row>
    <row r="14" spans="1:10">
      <c r="A14" s="1"/>
      <c r="B14" s="1" t="s">
        <v>9</v>
      </c>
      <c r="C14" t="s">
        <v>80</v>
      </c>
      <c r="D14" s="3">
        <v>65.37</v>
      </c>
      <c r="E14" s="10">
        <f t="shared" si="1"/>
        <v>4.8500000000000014</v>
      </c>
      <c r="F14" s="3">
        <f t="shared" si="2"/>
        <v>1.7968441695785136E-2</v>
      </c>
      <c r="H14">
        <f t="shared" si="0"/>
        <v>8.8478119042087244E-2</v>
      </c>
    </row>
    <row r="15" spans="1:10">
      <c r="A15" s="1"/>
      <c r="B15" s="1" t="s">
        <v>9</v>
      </c>
      <c r="C15" t="s">
        <v>77</v>
      </c>
      <c r="D15" s="3">
        <v>65.739999999999995</v>
      </c>
      <c r="E15" s="10">
        <f t="shared" si="1"/>
        <v>5.2199999999999918</v>
      </c>
      <c r="F15" s="3">
        <f t="shared" si="2"/>
        <v>1.4933648867514252E-2</v>
      </c>
      <c r="H15">
        <f t="shared" si="0"/>
        <v>7.3534543763057389E-2</v>
      </c>
    </row>
    <row r="16" spans="1:10">
      <c r="A16" s="1"/>
      <c r="B16" s="1" t="s">
        <v>9</v>
      </c>
      <c r="C16" t="s">
        <v>15</v>
      </c>
      <c r="D16" s="3">
        <v>65.790000000000006</v>
      </c>
      <c r="E16" s="10">
        <f t="shared" si="1"/>
        <v>5.2700000000000031</v>
      </c>
      <c r="F16" s="3">
        <f t="shared" si="2"/>
        <v>1.4564935763237251E-2</v>
      </c>
      <c r="H16">
        <f t="shared" si="0"/>
        <v>7.1718969408590669E-2</v>
      </c>
    </row>
    <row r="17" spans="1:8">
      <c r="A17" s="1"/>
      <c r="B17" s="1" t="s">
        <v>9</v>
      </c>
      <c r="C17" t="s">
        <v>62</v>
      </c>
      <c r="D17" s="3">
        <v>65.930000000000007</v>
      </c>
      <c r="E17" s="10">
        <f t="shared" si="1"/>
        <v>5.4100000000000037</v>
      </c>
      <c r="F17" s="3">
        <f t="shared" si="2"/>
        <v>1.3580256092969534E-2</v>
      </c>
      <c r="H17">
        <f t="shared" si="0"/>
        <v>6.6870323846593679E-2</v>
      </c>
    </row>
    <row r="18" spans="1:8">
      <c r="A18" s="1"/>
      <c r="B18" s="1" t="s">
        <v>9</v>
      </c>
      <c r="C18" t="s">
        <v>83</v>
      </c>
      <c r="D18" s="3">
        <v>65.98</v>
      </c>
      <c r="E18" s="10">
        <f t="shared" si="1"/>
        <v>5.4600000000000009</v>
      </c>
      <c r="F18" s="3">
        <f t="shared" si="2"/>
        <v>1.3244958375356365E-2</v>
      </c>
      <c r="H18">
        <f t="shared" si="0"/>
        <v>6.5219289668127498E-2</v>
      </c>
    </row>
    <row r="19" spans="1:8">
      <c r="A19" s="1"/>
      <c r="B19" s="1" t="s">
        <v>9</v>
      </c>
      <c r="C19" t="s">
        <v>52</v>
      </c>
      <c r="D19" s="3">
        <v>66.040000000000006</v>
      </c>
      <c r="E19" s="10">
        <f t="shared" si="1"/>
        <v>5.5200000000000031</v>
      </c>
      <c r="F19" s="3">
        <f t="shared" si="2"/>
        <v>1.2853510697400474E-2</v>
      </c>
      <c r="G19" s="3">
        <f>SUM(F8,F11,F19:F21,F24,F28:F29)</f>
        <v>0.12384337468461142</v>
      </c>
      <c r="H19">
        <f t="shared" si="0"/>
        <v>6.3291768359640621E-2</v>
      </c>
    </row>
    <row r="20" spans="1:8">
      <c r="A20" s="1"/>
      <c r="B20" s="1" t="s">
        <v>9</v>
      </c>
      <c r="C20" t="s">
        <v>68</v>
      </c>
      <c r="D20" s="3">
        <v>66.209999999999994</v>
      </c>
      <c r="E20" s="10">
        <f t="shared" si="1"/>
        <v>5.6899999999999906</v>
      </c>
      <c r="F20" s="3">
        <f t="shared" si="2"/>
        <v>1.1806107473247953E-2</v>
      </c>
      <c r="H20">
        <f t="shared" si="0"/>
        <v>5.8134266739821749E-2</v>
      </c>
    </row>
    <row r="21" spans="1:8">
      <c r="A21" s="1"/>
      <c r="B21" s="1" t="s">
        <v>9</v>
      </c>
      <c r="C21" t="s">
        <v>56</v>
      </c>
      <c r="D21" s="3">
        <v>66.5</v>
      </c>
      <c r="E21" s="10">
        <f t="shared" si="1"/>
        <v>5.9799999999999969</v>
      </c>
      <c r="F21" s="3">
        <f t="shared" si="2"/>
        <v>1.0212546159220773E-2</v>
      </c>
      <c r="G21" s="3"/>
      <c r="H21">
        <f t="shared" si="0"/>
        <v>5.0287436723591955E-2</v>
      </c>
    </row>
    <row r="22" spans="1:8">
      <c r="A22" s="1"/>
      <c r="B22" s="1" t="s">
        <v>9</v>
      </c>
      <c r="C22" t="s">
        <v>71</v>
      </c>
      <c r="D22" s="3">
        <v>66.73</v>
      </c>
      <c r="E22" s="10">
        <f t="shared" si="1"/>
        <v>6.2100000000000009</v>
      </c>
      <c r="F22" s="3">
        <f t="shared" si="2"/>
        <v>9.1031178894151223E-3</v>
      </c>
      <c r="H22">
        <f t="shared" si="0"/>
        <v>4.4824518559266849E-2</v>
      </c>
    </row>
    <row r="23" spans="1:8">
      <c r="A23" s="1"/>
      <c r="B23" s="1" t="s">
        <v>9</v>
      </c>
      <c r="C23" t="s">
        <v>57</v>
      </c>
      <c r="D23" s="3">
        <v>66.91</v>
      </c>
      <c r="E23" s="10">
        <f t="shared" si="1"/>
        <v>6.3899999999999935</v>
      </c>
      <c r="F23" s="3">
        <f t="shared" si="2"/>
        <v>8.3196233223369158E-3</v>
      </c>
      <c r="G23" s="3">
        <f>SUM(F9,F12,F22:F23,F25:F26,F32:F33)</f>
        <v>0.10578933398656296</v>
      </c>
      <c r="H23">
        <f t="shared" si="0"/>
        <v>4.0966525376083071E-2</v>
      </c>
    </row>
    <row r="24" spans="1:8">
      <c r="A24" s="1"/>
      <c r="B24" s="1" t="s">
        <v>9</v>
      </c>
      <c r="C24" t="s">
        <v>78</v>
      </c>
      <c r="D24" s="3">
        <v>67.3</v>
      </c>
      <c r="E24" s="10">
        <f t="shared" si="1"/>
        <v>6.779999999999994</v>
      </c>
      <c r="F24" s="3">
        <f t="shared" si="2"/>
        <v>6.8456744115899699E-3</v>
      </c>
      <c r="H24">
        <f t="shared" si="0"/>
        <v>3.3708676899572507E-2</v>
      </c>
    </row>
    <row r="25" spans="1:8">
      <c r="A25" s="1"/>
      <c r="B25" s="1" t="s">
        <v>9</v>
      </c>
      <c r="C25" t="s">
        <v>53</v>
      </c>
      <c r="D25" s="3">
        <v>67.36</v>
      </c>
      <c r="E25" s="10">
        <f t="shared" si="1"/>
        <v>6.8399999999999963</v>
      </c>
      <c r="F25" s="3">
        <f t="shared" si="2"/>
        <v>6.6433541568547902E-3</v>
      </c>
      <c r="G25" s="3"/>
      <c r="H25">
        <f t="shared" si="0"/>
        <v>3.2712434939019874E-2</v>
      </c>
    </row>
    <row r="26" spans="1:8">
      <c r="A26" s="1"/>
      <c r="B26" s="1" t="s">
        <v>9</v>
      </c>
      <c r="C26" t="s">
        <v>79</v>
      </c>
      <c r="D26" s="3">
        <v>67.77</v>
      </c>
      <c r="E26" s="10">
        <f t="shared" si="1"/>
        <v>7.2499999999999929</v>
      </c>
      <c r="F26" s="3">
        <f t="shared" si="2"/>
        <v>5.4119906358523796E-3</v>
      </c>
      <c r="H26">
        <f t="shared" si="0"/>
        <v>2.6649097336355582E-2</v>
      </c>
    </row>
    <row r="27" spans="1:8">
      <c r="A27" s="1"/>
      <c r="B27" s="1" t="s">
        <v>9</v>
      </c>
      <c r="C27" t="s">
        <v>82</v>
      </c>
      <c r="D27" s="3">
        <v>67.78</v>
      </c>
      <c r="E27" s="10">
        <f t="shared" si="1"/>
        <v>7.259999999999998</v>
      </c>
      <c r="F27" s="3">
        <f t="shared" si="2"/>
        <v>5.3849982199470434E-3</v>
      </c>
      <c r="H27">
        <f t="shared" si="0"/>
        <v>2.6516184408894205E-2</v>
      </c>
    </row>
    <row r="28" spans="1:8">
      <c r="A28" s="1"/>
      <c r="B28" s="1" t="s">
        <v>9</v>
      </c>
      <c r="C28" t="s">
        <v>67</v>
      </c>
      <c r="D28" s="3">
        <v>69.03</v>
      </c>
      <c r="E28" s="10">
        <f t="shared" si="1"/>
        <v>8.509999999999998</v>
      </c>
      <c r="F28" s="3">
        <f t="shared" si="2"/>
        <v>2.8823818397810739E-3</v>
      </c>
      <c r="H28">
        <f t="shared" si="0"/>
        <v>1.4193090745577688E-2</v>
      </c>
    </row>
    <row r="29" spans="1:8">
      <c r="A29" s="1"/>
      <c r="B29" s="1" t="s">
        <v>9</v>
      </c>
      <c r="C29" t="s">
        <v>173</v>
      </c>
      <c r="D29" s="3">
        <v>69.11</v>
      </c>
      <c r="E29" s="10">
        <f t="shared" si="1"/>
        <v>8.5899999999999963</v>
      </c>
      <c r="F29" s="3">
        <f t="shared" si="2"/>
        <v>2.7693620312661022E-3</v>
      </c>
      <c r="H29">
        <f t="shared" si="0"/>
        <v>1.3636571697281628E-2</v>
      </c>
    </row>
    <row r="30" spans="1:8">
      <c r="A30" s="1"/>
      <c r="B30" s="1" t="s">
        <v>9</v>
      </c>
      <c r="C30" t="s">
        <v>2</v>
      </c>
      <c r="D30" s="3">
        <v>69.22</v>
      </c>
      <c r="E30" s="10">
        <f t="shared" si="1"/>
        <v>8.6999999999999957</v>
      </c>
      <c r="F30" s="3">
        <f t="shared" si="2"/>
        <v>2.6211600318996582E-3</v>
      </c>
      <c r="H30">
        <f t="shared" si="0"/>
        <v>1.2906812580479897E-2</v>
      </c>
    </row>
    <row r="31" spans="1:8">
      <c r="A31" s="1"/>
      <c r="B31" s="1" t="s">
        <v>9</v>
      </c>
      <c r="C31" t="s">
        <v>64</v>
      </c>
      <c r="D31" s="3">
        <v>69.22</v>
      </c>
      <c r="E31" s="10">
        <f t="shared" si="1"/>
        <v>8.6999999999999957</v>
      </c>
      <c r="F31" s="3">
        <f t="shared" si="2"/>
        <v>2.6211600318996582E-3</v>
      </c>
      <c r="H31">
        <f t="shared" si="0"/>
        <v>1.2906812580479897E-2</v>
      </c>
    </row>
    <row r="32" spans="1:8">
      <c r="A32" s="1"/>
      <c r="B32" s="1" t="s">
        <v>9</v>
      </c>
      <c r="C32" t="s">
        <v>75</v>
      </c>
      <c r="D32" s="3">
        <v>69.760000000000005</v>
      </c>
      <c r="E32" s="10">
        <f t="shared" si="1"/>
        <v>9.240000000000002</v>
      </c>
      <c r="F32" s="3">
        <f t="shared" si="2"/>
        <v>2.0009398197275248E-3</v>
      </c>
      <c r="H32">
        <f t="shared" si="0"/>
        <v>9.8527960611872484E-3</v>
      </c>
    </row>
    <row r="33" spans="1:8" ht="14" thickBot="1">
      <c r="A33" s="1"/>
      <c r="B33" s="1" t="s">
        <v>9</v>
      </c>
      <c r="C33" t="s">
        <v>70</v>
      </c>
      <c r="D33" s="3">
        <v>70.78</v>
      </c>
      <c r="E33" s="10">
        <f t="shared" si="1"/>
        <v>10.259999999999998</v>
      </c>
      <c r="F33" s="3">
        <f t="shared" si="2"/>
        <v>1.2015555152157934E-3</v>
      </c>
      <c r="H33">
        <f t="shared" si="0"/>
        <v>5.9165604736818624E-3</v>
      </c>
    </row>
    <row r="34" spans="1:8">
      <c r="A34" s="31"/>
      <c r="B34" s="31"/>
      <c r="C34" s="31"/>
      <c r="D34" s="31"/>
      <c r="E34" s="31"/>
      <c r="F34" s="31"/>
    </row>
  </sheetData>
  <sortState ref="C2:H33">
    <sortCondition ref="D2:D33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90"/>
  <sheetViews>
    <sheetView workbookViewId="0">
      <selection activeCell="J8" sqref="J8"/>
    </sheetView>
  </sheetViews>
  <sheetFormatPr baseColWidth="10" defaultRowHeight="13" x14ac:dyDescent="0"/>
  <cols>
    <col min="1" max="1" width="17.5703125" style="1" bestFit="1" customWidth="1"/>
    <col min="2" max="2" width="5.28515625" style="1" bestFit="1" customWidth="1"/>
    <col min="3" max="3" width="43.7109375" bestFit="1" customWidth="1"/>
    <col min="4" max="4" width="6.140625" style="2" bestFit="1" customWidth="1"/>
    <col min="5" max="6" width="6.140625" style="2" customWidth="1"/>
    <col min="7" max="7" width="12.5703125" style="2" customWidth="1"/>
    <col min="10" max="10" width="21.7109375" bestFit="1" customWidth="1"/>
    <col min="11" max="11" width="16.42578125" bestFit="1" customWidth="1"/>
    <col min="12" max="12" width="15.42578125" bestFit="1" customWidth="1"/>
    <col min="13" max="13" width="17" bestFit="1" customWidth="1"/>
    <col min="14" max="14" width="9" bestFit="1" customWidth="1"/>
  </cols>
  <sheetData>
    <row r="1" spans="1:13" s="4" customFormat="1" ht="40" customHeight="1" thickBot="1">
      <c r="A1" s="19" t="s">
        <v>5</v>
      </c>
      <c r="B1" s="5" t="s">
        <v>8</v>
      </c>
      <c r="C1" s="6" t="s">
        <v>7</v>
      </c>
      <c r="D1" s="6" t="s">
        <v>0</v>
      </c>
      <c r="E1" s="18" t="s">
        <v>14</v>
      </c>
      <c r="F1" s="6" t="s">
        <v>6</v>
      </c>
      <c r="G1" s="18" t="s">
        <v>49</v>
      </c>
    </row>
    <row r="2" spans="1:13">
      <c r="A2" s="33" t="s">
        <v>168</v>
      </c>
      <c r="B2" s="12" t="s">
        <v>13</v>
      </c>
      <c r="C2" s="34" t="s">
        <v>142</v>
      </c>
      <c r="D2" s="23">
        <v>106.9</v>
      </c>
      <c r="E2" s="23">
        <f>D2-106.9</f>
        <v>0</v>
      </c>
      <c r="F2" s="23">
        <f>H2/7.375519175</f>
        <v>0.1355836757078189</v>
      </c>
      <c r="G2"/>
      <c r="H2">
        <f t="shared" ref="H2:H42" si="0">EXP(-E2/2)</f>
        <v>1</v>
      </c>
    </row>
    <row r="3" spans="1:13">
      <c r="A3" s="12" t="s">
        <v>167</v>
      </c>
      <c r="B3" s="12" t="s">
        <v>9</v>
      </c>
      <c r="C3" s="34" t="s">
        <v>134</v>
      </c>
      <c r="D3" s="23">
        <v>107.9</v>
      </c>
      <c r="E3" s="23">
        <f t="shared" ref="E3:E42" si="1">D3-106.9</f>
        <v>1</v>
      </c>
      <c r="F3" s="23">
        <f t="shared" ref="F3:F42" si="2">H3/7.375519175</f>
        <v>8.2235656273327143E-2</v>
      </c>
      <c r="G3"/>
      <c r="H3">
        <f t="shared" si="0"/>
        <v>0.60653065971263342</v>
      </c>
      <c r="K3" t="s">
        <v>162</v>
      </c>
      <c r="L3" t="s">
        <v>164</v>
      </c>
      <c r="M3" t="s">
        <v>163</v>
      </c>
    </row>
    <row r="4" spans="1:13">
      <c r="A4" s="12"/>
      <c r="B4" s="12" t="s">
        <v>9</v>
      </c>
      <c r="C4" s="34" t="s">
        <v>127</v>
      </c>
      <c r="D4" s="23">
        <v>108.3</v>
      </c>
      <c r="E4" s="23">
        <f t="shared" si="1"/>
        <v>1.3999999999999915</v>
      </c>
      <c r="F4" s="23">
        <f t="shared" si="2"/>
        <v>6.7328860790523484E-2</v>
      </c>
      <c r="G4"/>
      <c r="H4">
        <f t="shared" si="0"/>
        <v>0.49658530379141164</v>
      </c>
    </row>
    <row r="5" spans="1:13">
      <c r="A5" s="12"/>
      <c r="B5" s="12" t="s">
        <v>9</v>
      </c>
      <c r="C5" s="34" t="s">
        <v>151</v>
      </c>
      <c r="D5" s="23">
        <v>108.4</v>
      </c>
      <c r="E5" s="23">
        <f t="shared" si="1"/>
        <v>1.5</v>
      </c>
      <c r="F5" s="23">
        <f t="shared" si="2"/>
        <v>6.4045193502058076E-2</v>
      </c>
      <c r="G5"/>
      <c r="H5">
        <f t="shared" si="0"/>
        <v>0.47236655274101469</v>
      </c>
    </row>
    <row r="6" spans="1:13">
      <c r="A6" s="12"/>
      <c r="B6" s="12" t="s">
        <v>9</v>
      </c>
      <c r="C6" s="34" t="s">
        <v>135</v>
      </c>
      <c r="D6" s="23">
        <v>108.6</v>
      </c>
      <c r="E6" s="23">
        <f t="shared" si="1"/>
        <v>1.6999999999999886</v>
      </c>
      <c r="F6" s="23">
        <f t="shared" si="2"/>
        <v>5.7950487526015969E-2</v>
      </c>
      <c r="G6"/>
      <c r="H6">
        <f t="shared" si="0"/>
        <v>0.42741493194872909</v>
      </c>
    </row>
    <row r="7" spans="1:13">
      <c r="A7" s="12"/>
      <c r="B7" s="12" t="s">
        <v>9</v>
      </c>
      <c r="C7" s="34" t="s">
        <v>147</v>
      </c>
      <c r="D7" s="23">
        <v>108.7</v>
      </c>
      <c r="E7" s="23">
        <f t="shared" si="1"/>
        <v>1.7999999999999972</v>
      </c>
      <c r="F7" s="23">
        <f t="shared" si="2"/>
        <v>5.5124208898907741E-2</v>
      </c>
      <c r="G7"/>
      <c r="H7">
        <f t="shared" si="0"/>
        <v>0.40656965974059966</v>
      </c>
    </row>
    <row r="8" spans="1:13">
      <c r="A8" s="12"/>
      <c r="B8" s="12" t="s">
        <v>9</v>
      </c>
      <c r="C8" s="34" t="s">
        <v>150</v>
      </c>
      <c r="D8" s="23">
        <v>108.8</v>
      </c>
      <c r="E8" s="23">
        <f t="shared" si="1"/>
        <v>1.8999999999999915</v>
      </c>
      <c r="F8" s="23">
        <f t="shared" si="2"/>
        <v>5.2435769506965296E-2</v>
      </c>
      <c r="G8"/>
      <c r="H8">
        <f t="shared" si="0"/>
        <v>0.38674102345450284</v>
      </c>
    </row>
    <row r="9" spans="1:13">
      <c r="A9" s="12"/>
      <c r="B9" s="12" t="s">
        <v>9</v>
      </c>
      <c r="C9" s="22" t="s">
        <v>149</v>
      </c>
      <c r="D9" s="23">
        <v>109.1</v>
      </c>
      <c r="E9" s="23">
        <f t="shared" si="1"/>
        <v>2.1999999999999886</v>
      </c>
      <c r="F9" s="23">
        <f t="shared" si="2"/>
        <v>4.5131885064630915E-2</v>
      </c>
      <c r="G9"/>
      <c r="H9">
        <f t="shared" si="0"/>
        <v>0.33287108369808144</v>
      </c>
    </row>
    <row r="10" spans="1:13">
      <c r="A10" s="12"/>
      <c r="B10" s="12" t="s">
        <v>9</v>
      </c>
      <c r="C10" s="22" t="s">
        <v>96</v>
      </c>
      <c r="D10" s="23">
        <v>109.5</v>
      </c>
      <c r="E10" s="23">
        <f t="shared" si="1"/>
        <v>2.5999999999999943</v>
      </c>
      <c r="F10" s="23">
        <f t="shared" si="2"/>
        <v>3.6950862246794086E-2</v>
      </c>
      <c r="G10"/>
      <c r="H10">
        <f t="shared" si="0"/>
        <v>0.27253179303401337</v>
      </c>
    </row>
    <row r="11" spans="1:13">
      <c r="A11" s="12"/>
      <c r="B11" s="12" t="s">
        <v>9</v>
      </c>
      <c r="C11" s="22" t="s">
        <v>152</v>
      </c>
      <c r="D11" s="23">
        <v>109.5</v>
      </c>
      <c r="E11" s="23">
        <f t="shared" si="1"/>
        <v>2.5999999999999943</v>
      </c>
      <c r="F11" s="23">
        <f t="shared" si="2"/>
        <v>3.6950862246794086E-2</v>
      </c>
      <c r="G11"/>
      <c r="H11">
        <f t="shared" si="0"/>
        <v>0.27253179303401337</v>
      </c>
    </row>
    <row r="12" spans="1:13">
      <c r="A12" s="12"/>
      <c r="B12" s="12" t="s">
        <v>9</v>
      </c>
      <c r="C12" s="22" t="s">
        <v>145</v>
      </c>
      <c r="D12" s="23">
        <v>109.7</v>
      </c>
      <c r="E12" s="23">
        <f t="shared" si="1"/>
        <v>2.7999999999999972</v>
      </c>
      <c r="F12" s="23">
        <f t="shared" si="2"/>
        <v>3.3434522789591532E-2</v>
      </c>
      <c r="G12"/>
      <c r="H12">
        <f t="shared" si="0"/>
        <v>0.24659696394160682</v>
      </c>
    </row>
    <row r="13" spans="1:13">
      <c r="A13" s="12"/>
      <c r="B13" s="12" t="s">
        <v>9</v>
      </c>
      <c r="C13" s="22" t="s">
        <v>144</v>
      </c>
      <c r="D13" s="23">
        <v>109.8</v>
      </c>
      <c r="E13" s="23">
        <f t="shared" si="1"/>
        <v>2.8999999999999915</v>
      </c>
      <c r="F13" s="23">
        <f t="shared" si="2"/>
        <v>3.1803901871599247E-2</v>
      </c>
      <c r="G13"/>
      <c r="H13">
        <f t="shared" si="0"/>
        <v>0.23457028809379865</v>
      </c>
    </row>
    <row r="14" spans="1:13">
      <c r="A14" s="12"/>
      <c r="B14" s="12" t="s">
        <v>9</v>
      </c>
      <c r="C14" s="22" t="s">
        <v>143</v>
      </c>
      <c r="D14" s="23">
        <v>109.9</v>
      </c>
      <c r="E14" s="23">
        <f t="shared" si="1"/>
        <v>3</v>
      </c>
      <c r="F14" s="23">
        <f t="shared" si="2"/>
        <v>3.0252807274198407E-2</v>
      </c>
      <c r="G14"/>
      <c r="H14">
        <f t="shared" si="0"/>
        <v>0.22313016014842982</v>
      </c>
    </row>
    <row r="15" spans="1:13">
      <c r="A15" s="12"/>
      <c r="B15" s="12" t="s">
        <v>9</v>
      </c>
      <c r="C15" s="22" t="s">
        <v>138</v>
      </c>
      <c r="D15" s="23">
        <v>110.1</v>
      </c>
      <c r="E15" s="23">
        <f t="shared" si="1"/>
        <v>3.1999999999999886</v>
      </c>
      <c r="F15" s="23">
        <f t="shared" si="2"/>
        <v>2.7373872022325337E-2</v>
      </c>
      <c r="G15"/>
      <c r="H15">
        <f t="shared" si="0"/>
        <v>0.20189651799465655</v>
      </c>
    </row>
    <row r="16" spans="1:13">
      <c r="A16" s="12"/>
      <c r="B16" s="12" t="s">
        <v>9</v>
      </c>
      <c r="C16" s="22" t="s">
        <v>153</v>
      </c>
      <c r="D16" s="23">
        <v>110.2</v>
      </c>
      <c r="E16" s="23">
        <f t="shared" si="1"/>
        <v>3.2999999999999972</v>
      </c>
      <c r="F16" s="23">
        <f t="shared" si="2"/>
        <v>2.6038832530152618E-2</v>
      </c>
      <c r="G16"/>
      <c r="H16">
        <f t="shared" si="0"/>
        <v>0.19204990862075438</v>
      </c>
    </row>
    <row r="17" spans="1:8">
      <c r="A17" s="12"/>
      <c r="B17" s="12" t="s">
        <v>9</v>
      </c>
      <c r="C17" s="22" t="s">
        <v>136</v>
      </c>
      <c r="D17" s="23">
        <v>110.3</v>
      </c>
      <c r="E17" s="23">
        <f t="shared" si="1"/>
        <v>3.3999999999999915</v>
      </c>
      <c r="F17" s="23">
        <f t="shared" si="2"/>
        <v>2.4768903682327616E-2</v>
      </c>
      <c r="G17"/>
      <c r="H17">
        <f t="shared" si="0"/>
        <v>0.18268352405273544</v>
      </c>
    </row>
    <row r="18" spans="1:8">
      <c r="A18" s="12"/>
      <c r="B18" s="12" t="s">
        <v>9</v>
      </c>
      <c r="C18" s="22" t="s">
        <v>137</v>
      </c>
      <c r="D18" s="23">
        <v>110.3</v>
      </c>
      <c r="E18" s="23">
        <f t="shared" si="1"/>
        <v>3.3999999999999915</v>
      </c>
      <c r="F18" s="23">
        <f t="shared" si="2"/>
        <v>2.4768903682327616E-2</v>
      </c>
      <c r="G18"/>
      <c r="H18">
        <f t="shared" si="0"/>
        <v>0.18268352405273544</v>
      </c>
    </row>
    <row r="19" spans="1:8">
      <c r="A19" s="12"/>
      <c r="B19" s="12" t="s">
        <v>9</v>
      </c>
      <c r="C19" s="22" t="s">
        <v>140</v>
      </c>
      <c r="D19" s="23">
        <v>110.5</v>
      </c>
      <c r="E19" s="23">
        <f t="shared" si="1"/>
        <v>3.5999999999999943</v>
      </c>
      <c r="F19" s="23">
        <f t="shared" si="2"/>
        <v>2.2411830855498659E-2</v>
      </c>
      <c r="G19"/>
      <c r="H19">
        <f t="shared" si="0"/>
        <v>0.165298888221587</v>
      </c>
    </row>
    <row r="20" spans="1:8">
      <c r="A20" s="12"/>
      <c r="B20" s="12" t="s">
        <v>9</v>
      </c>
      <c r="C20" s="22" t="s">
        <v>146</v>
      </c>
      <c r="D20" s="23">
        <v>110.6</v>
      </c>
      <c r="E20" s="23">
        <f t="shared" si="1"/>
        <v>3.6999999999999886</v>
      </c>
      <c r="F20" s="23">
        <f t="shared" si="2"/>
        <v>2.1318792966683396E-2</v>
      </c>
      <c r="G20"/>
      <c r="H20">
        <f t="shared" si="0"/>
        <v>0.15723716631362852</v>
      </c>
    </row>
    <row r="21" spans="1:8">
      <c r="A21" s="12"/>
      <c r="B21" s="12" t="s">
        <v>9</v>
      </c>
      <c r="C21" s="22" t="s">
        <v>128</v>
      </c>
      <c r="D21" s="23">
        <v>111.2</v>
      </c>
      <c r="E21" s="23">
        <f t="shared" si="1"/>
        <v>4.2999999999999972</v>
      </c>
      <c r="F21" s="23">
        <f t="shared" si="2"/>
        <v>1.5793350272660246E-2</v>
      </c>
      <c r="G21"/>
      <c r="H21">
        <f t="shared" si="0"/>
        <v>0.11648415777349712</v>
      </c>
    </row>
    <row r="22" spans="1:8">
      <c r="A22" s="12"/>
      <c r="B22" s="12" t="s">
        <v>9</v>
      </c>
      <c r="C22" s="22" t="s">
        <v>139</v>
      </c>
      <c r="D22" s="23">
        <v>111.3</v>
      </c>
      <c r="E22" s="23">
        <f t="shared" si="1"/>
        <v>4.3999999999999915</v>
      </c>
      <c r="F22" s="23">
        <f t="shared" si="2"/>
        <v>1.5023099490800843E-2</v>
      </c>
      <c r="G22"/>
      <c r="H22">
        <f t="shared" si="0"/>
        <v>0.11080315836233436</v>
      </c>
    </row>
    <row r="23" spans="1:8">
      <c r="A23" s="12"/>
      <c r="B23" s="12" t="s">
        <v>9</v>
      </c>
      <c r="C23" s="22" t="s">
        <v>126</v>
      </c>
      <c r="D23" s="23">
        <v>111.4</v>
      </c>
      <c r="E23" s="23">
        <f t="shared" si="1"/>
        <v>4.5</v>
      </c>
      <c r="F23" s="23">
        <f t="shared" si="2"/>
        <v>1.4290414282851395E-2</v>
      </c>
      <c r="G23"/>
      <c r="H23">
        <f t="shared" si="0"/>
        <v>0.10539922456186433</v>
      </c>
    </row>
    <row r="24" spans="1:8">
      <c r="A24" s="12"/>
      <c r="B24" s="12" t="s">
        <v>9</v>
      </c>
      <c r="C24" s="22" t="s">
        <v>129</v>
      </c>
      <c r="D24" s="23">
        <v>111.5</v>
      </c>
      <c r="E24" s="23">
        <f t="shared" si="1"/>
        <v>4.5999999999999943</v>
      </c>
      <c r="F24" s="23">
        <f t="shared" si="2"/>
        <v>1.3593462554153555E-2</v>
      </c>
      <c r="G24"/>
      <c r="H24">
        <f t="shared" si="0"/>
        <v>0.10025884372280403</v>
      </c>
    </row>
    <row r="25" spans="1:8">
      <c r="A25" s="12"/>
      <c r="B25" s="12" t="s">
        <v>9</v>
      </c>
      <c r="C25" s="22" t="s">
        <v>130</v>
      </c>
      <c r="D25" s="23">
        <v>111.5</v>
      </c>
      <c r="E25" s="23">
        <f t="shared" si="1"/>
        <v>4.5999999999999943</v>
      </c>
      <c r="F25" s="23">
        <f t="shared" si="2"/>
        <v>1.3593462554153555E-2</v>
      </c>
      <c r="G25"/>
      <c r="H25">
        <f t="shared" si="0"/>
        <v>0.10025884372280403</v>
      </c>
    </row>
    <row r="26" spans="1:8">
      <c r="A26" s="12"/>
      <c r="B26" s="12" t="s">
        <v>9</v>
      </c>
      <c r="C26" s="22" t="s">
        <v>125</v>
      </c>
      <c r="D26" s="23">
        <v>112</v>
      </c>
      <c r="E26" s="23">
        <f t="shared" si="1"/>
        <v>5.0999999999999943</v>
      </c>
      <c r="F26" s="23">
        <f t="shared" si="2"/>
        <v>1.0586599281826608E-2</v>
      </c>
      <c r="G26"/>
      <c r="H26">
        <f t="shared" si="0"/>
        <v>7.8081666001153377E-2</v>
      </c>
    </row>
    <row r="27" spans="1:8">
      <c r="A27" s="12"/>
      <c r="B27" s="12" t="s">
        <v>9</v>
      </c>
      <c r="C27" s="22" t="s">
        <v>131</v>
      </c>
      <c r="D27" s="23">
        <v>112.2</v>
      </c>
      <c r="E27" s="23">
        <f t="shared" si="1"/>
        <v>5.2999999999999972</v>
      </c>
      <c r="F27" s="23">
        <f t="shared" si="2"/>
        <v>9.5791511599493187E-3</v>
      </c>
      <c r="G27"/>
      <c r="H27">
        <f t="shared" si="0"/>
        <v>7.0651213060429693E-2</v>
      </c>
    </row>
    <row r="28" spans="1:8">
      <c r="A28" s="12"/>
      <c r="B28" s="12" t="s">
        <v>9</v>
      </c>
      <c r="C28" s="22" t="s">
        <v>154</v>
      </c>
      <c r="D28" s="23">
        <v>112.7</v>
      </c>
      <c r="E28" s="23">
        <f t="shared" si="1"/>
        <v>5.7999999999999972</v>
      </c>
      <c r="F28" s="23">
        <f t="shared" si="2"/>
        <v>7.4602504245278849E-3</v>
      </c>
      <c r="G28"/>
      <c r="H28">
        <f t="shared" si="0"/>
        <v>5.5023220056407307E-2</v>
      </c>
    </row>
    <row r="29" spans="1:8">
      <c r="A29" s="12"/>
      <c r="B29" s="12" t="s">
        <v>9</v>
      </c>
      <c r="C29" s="22" t="s">
        <v>133</v>
      </c>
      <c r="D29" s="23">
        <v>112.8</v>
      </c>
      <c r="E29" s="23">
        <f t="shared" si="1"/>
        <v>5.8999999999999915</v>
      </c>
      <c r="F29" s="23">
        <f t="shared" si="2"/>
        <v>7.096409717954888E-3</v>
      </c>
      <c r="G29"/>
      <c r="H29">
        <f t="shared" si="0"/>
        <v>5.2339705948432617E-2</v>
      </c>
    </row>
    <row r="30" spans="1:8">
      <c r="A30" s="12"/>
      <c r="B30" s="12" t="s">
        <v>9</v>
      </c>
      <c r="C30" s="22" t="s">
        <v>148</v>
      </c>
      <c r="D30" s="23">
        <v>112.8</v>
      </c>
      <c r="E30" s="23">
        <f t="shared" si="1"/>
        <v>5.8999999999999915</v>
      </c>
      <c r="F30" s="23">
        <f t="shared" si="2"/>
        <v>7.096409717954888E-3</v>
      </c>
      <c r="G30"/>
      <c r="H30">
        <f t="shared" si="0"/>
        <v>5.2339705948432617E-2</v>
      </c>
    </row>
    <row r="31" spans="1:8">
      <c r="A31" s="12"/>
      <c r="B31" s="12" t="s">
        <v>9</v>
      </c>
      <c r="C31" s="22" t="s">
        <v>141</v>
      </c>
      <c r="D31" s="23">
        <v>113.8</v>
      </c>
      <c r="E31" s="23">
        <f t="shared" si="1"/>
        <v>6.8999999999999915</v>
      </c>
      <c r="F31" s="23">
        <f t="shared" si="2"/>
        <v>4.3041900678223209E-3</v>
      </c>
      <c r="G31"/>
      <c r="H31">
        <f t="shared" si="0"/>
        <v>3.1745636378068078E-2</v>
      </c>
    </row>
    <row r="32" spans="1:8">
      <c r="A32" s="12"/>
      <c r="B32" s="12" t="s">
        <v>9</v>
      </c>
      <c r="C32" s="22" t="s">
        <v>132</v>
      </c>
      <c r="D32" s="23">
        <v>115</v>
      </c>
      <c r="E32" s="23">
        <f t="shared" si="1"/>
        <v>8.0999999999999943</v>
      </c>
      <c r="F32" s="23">
        <f t="shared" si="2"/>
        <v>2.3621895931812231E-3</v>
      </c>
      <c r="G32"/>
      <c r="H32">
        <f t="shared" si="0"/>
        <v>1.742237463949356E-2</v>
      </c>
    </row>
    <row r="33" spans="1:14">
      <c r="A33" s="12"/>
      <c r="B33" s="12" t="s">
        <v>9</v>
      </c>
      <c r="C33" s="34" t="s">
        <v>25</v>
      </c>
      <c r="D33" s="23">
        <v>116.3</v>
      </c>
      <c r="E33" s="23">
        <f t="shared" si="1"/>
        <v>9.3999999999999915</v>
      </c>
      <c r="F33" s="23">
        <f t="shared" si="2"/>
        <v>1.2331711010290819E-3</v>
      </c>
      <c r="G33"/>
      <c r="H33">
        <f t="shared" si="0"/>
        <v>9.0952771016958554E-3</v>
      </c>
    </row>
    <row r="34" spans="1:14">
      <c r="A34" s="12"/>
      <c r="B34" s="12" t="s">
        <v>9</v>
      </c>
      <c r="C34" s="34" t="s">
        <v>15</v>
      </c>
      <c r="D34" s="23">
        <v>117.7</v>
      </c>
      <c r="E34" s="23">
        <f t="shared" si="1"/>
        <v>10.799999999999997</v>
      </c>
      <c r="F34" s="23">
        <f t="shared" si="2"/>
        <v>6.1237464583131188E-4</v>
      </c>
      <c r="G34"/>
      <c r="H34">
        <f t="shared" si="0"/>
        <v>4.5165809426126746E-3</v>
      </c>
    </row>
    <row r="35" spans="1:14">
      <c r="A35" s="12"/>
      <c r="B35" s="12" t="s">
        <v>9</v>
      </c>
      <c r="C35" s="22" t="s">
        <v>21</v>
      </c>
      <c r="D35" s="23">
        <v>119.4</v>
      </c>
      <c r="E35" s="23">
        <f t="shared" si="1"/>
        <v>12.5</v>
      </c>
      <c r="F35" s="23">
        <f t="shared" si="2"/>
        <v>2.6173806757511539E-4</v>
      </c>
      <c r="G35"/>
      <c r="H35">
        <f t="shared" si="0"/>
        <v>1.9304541362277093E-3</v>
      </c>
    </row>
    <row r="36" spans="1:14">
      <c r="A36" s="12"/>
      <c r="B36" s="12" t="s">
        <v>9</v>
      </c>
      <c r="C36" s="34" t="s">
        <v>24</v>
      </c>
      <c r="D36" s="23">
        <v>119.5</v>
      </c>
      <c r="E36" s="23">
        <f t="shared" si="1"/>
        <v>12.599999999999994</v>
      </c>
      <c r="F36" s="23">
        <f t="shared" si="2"/>
        <v>2.4897295138940674E-4</v>
      </c>
      <c r="G36"/>
      <c r="H36">
        <f t="shared" si="0"/>
        <v>1.8363047770289121E-3</v>
      </c>
    </row>
    <row r="37" spans="1:14">
      <c r="A37" s="12"/>
      <c r="B37" s="12" t="s">
        <v>9</v>
      </c>
      <c r="C37" s="22" t="s">
        <v>20</v>
      </c>
      <c r="D37" s="23">
        <v>119.7</v>
      </c>
      <c r="E37" s="23">
        <f t="shared" si="1"/>
        <v>12.799999999999997</v>
      </c>
      <c r="F37" s="23">
        <f t="shared" si="2"/>
        <v>2.2528004249598293E-4</v>
      </c>
      <c r="G37"/>
      <c r="H37">
        <f t="shared" si="0"/>
        <v>1.661557273173937E-3</v>
      </c>
    </row>
    <row r="38" spans="1:14">
      <c r="A38" s="12"/>
      <c r="B38" s="12" t="s">
        <v>9</v>
      </c>
      <c r="C38" s="22" t="s">
        <v>22</v>
      </c>
      <c r="D38" s="23">
        <v>119.7</v>
      </c>
      <c r="E38" s="23">
        <f t="shared" si="1"/>
        <v>12.799999999999997</v>
      </c>
      <c r="F38" s="23">
        <f t="shared" si="2"/>
        <v>2.2528004249598293E-4</v>
      </c>
      <c r="G38"/>
      <c r="H38">
        <f t="shared" si="0"/>
        <v>1.661557273173937E-3</v>
      </c>
    </row>
    <row r="39" spans="1:14">
      <c r="A39" s="12"/>
      <c r="B39" s="12" t="s">
        <v>9</v>
      </c>
      <c r="C39" s="22" t="s">
        <v>23</v>
      </c>
      <c r="D39" s="23">
        <v>119.7</v>
      </c>
      <c r="E39" s="23">
        <f t="shared" si="1"/>
        <v>12.799999999999997</v>
      </c>
      <c r="F39" s="23">
        <f t="shared" si="2"/>
        <v>2.2528004249598293E-4</v>
      </c>
      <c r="G39"/>
      <c r="H39">
        <f t="shared" si="0"/>
        <v>1.661557273173937E-3</v>
      </c>
    </row>
    <row r="40" spans="1:14">
      <c r="A40" s="12"/>
      <c r="B40" s="12" t="s">
        <v>9</v>
      </c>
      <c r="C40" s="22" t="s">
        <v>2</v>
      </c>
      <c r="D40" s="23">
        <v>120.8</v>
      </c>
      <c r="E40" s="23">
        <f t="shared" si="1"/>
        <v>13.899999999999991</v>
      </c>
      <c r="F40" s="23">
        <f t="shared" si="2"/>
        <v>1.299752778005657E-4</v>
      </c>
      <c r="G40"/>
      <c r="H40">
        <f t="shared" si="0"/>
        <v>9.5863515369402409E-4</v>
      </c>
    </row>
    <row r="41" spans="1:14">
      <c r="A41" s="12"/>
      <c r="B41" s="12" t="s">
        <v>9</v>
      </c>
      <c r="C41" s="34" t="s">
        <v>26</v>
      </c>
      <c r="D41" s="23">
        <v>121.1</v>
      </c>
      <c r="E41" s="23">
        <f t="shared" si="1"/>
        <v>14.199999999999989</v>
      </c>
      <c r="F41" s="23">
        <f t="shared" si="2"/>
        <v>1.1187075834100979E-4</v>
      </c>
      <c r="G41"/>
      <c r="H41">
        <f t="shared" si="0"/>
        <v>8.2510492326590894E-4</v>
      </c>
    </row>
    <row r="42" spans="1:14">
      <c r="A42" s="12"/>
      <c r="B42" s="12" t="s">
        <v>9</v>
      </c>
      <c r="C42" s="22" t="s">
        <v>27</v>
      </c>
      <c r="D42" s="23">
        <v>123.3</v>
      </c>
      <c r="E42" s="23">
        <f t="shared" si="1"/>
        <v>16.399999999999991</v>
      </c>
      <c r="F42" s="23">
        <f t="shared" si="2"/>
        <v>3.7238540563097856E-5</v>
      </c>
      <c r="G42"/>
      <c r="H42">
        <f t="shared" si="0"/>
        <v>2.7465356997214351E-4</v>
      </c>
      <c r="I42">
        <f>SUM(H2:H42)</f>
        <v>7.3755191751946727</v>
      </c>
    </row>
    <row r="43" spans="1:14">
      <c r="A43" s="22"/>
      <c r="B43" s="22"/>
      <c r="C43" s="22"/>
      <c r="D43" s="23"/>
      <c r="E43" s="23"/>
      <c r="F43" s="23"/>
      <c r="G43"/>
      <c r="K43" t="s">
        <v>118</v>
      </c>
      <c r="L43" t="s">
        <v>159</v>
      </c>
      <c r="M43" t="s">
        <v>160</v>
      </c>
      <c r="N43" t="s">
        <v>158</v>
      </c>
    </row>
    <row r="44" spans="1:14">
      <c r="A44" s="33" t="s">
        <v>166</v>
      </c>
      <c r="B44" s="12" t="s">
        <v>13</v>
      </c>
      <c r="C44" s="34" t="s">
        <v>96</v>
      </c>
      <c r="D44" s="23">
        <v>63.19</v>
      </c>
      <c r="E44" s="23">
        <f>D44-63.19</f>
        <v>0</v>
      </c>
      <c r="F44" s="23">
        <f>H44/4.174514016</f>
        <v>0.23954884237236204</v>
      </c>
      <c r="G44"/>
      <c r="H44">
        <f t="shared" ref="H44:H61" si="3">EXP(-E44/2)</f>
        <v>1</v>
      </c>
      <c r="J44" t="s">
        <v>117</v>
      </c>
      <c r="K44">
        <v>2.4887000000000001</v>
      </c>
      <c r="L44">
        <v>0.70520000000000005</v>
      </c>
      <c r="M44">
        <v>3.5289999999999999</v>
      </c>
      <c r="N44">
        <v>4.17E-4</v>
      </c>
    </row>
    <row r="45" spans="1:14">
      <c r="A45" s="12" t="s">
        <v>167</v>
      </c>
      <c r="B45" s="12" t="s">
        <v>9</v>
      </c>
      <c r="C45" s="22" t="s">
        <v>130</v>
      </c>
      <c r="D45" s="23">
        <v>64.58</v>
      </c>
      <c r="E45" s="23">
        <f t="shared" ref="E45:E61" si="4">D45-63.19</f>
        <v>1.3900000000000006</v>
      </c>
      <c r="F45" s="23">
        <f t="shared" ref="F45:F61" si="5">H45/4.174514016</f>
        <v>0.11955270627246491</v>
      </c>
      <c r="G45"/>
      <c r="H45">
        <f t="shared" si="3"/>
        <v>0.49907444798513584</v>
      </c>
    </row>
    <row r="46" spans="1:14">
      <c r="A46" s="12"/>
      <c r="B46" s="12" t="s">
        <v>9</v>
      </c>
      <c r="C46" s="22" t="s">
        <v>132</v>
      </c>
      <c r="D46" s="23">
        <v>64.63</v>
      </c>
      <c r="E46" s="23">
        <f t="shared" si="4"/>
        <v>1.4399999999999977</v>
      </c>
      <c r="F46" s="23">
        <f t="shared" si="5"/>
        <v>0.11660093943734699</v>
      </c>
      <c r="G46"/>
      <c r="H46">
        <f t="shared" si="3"/>
        <v>0.48675225595997218</v>
      </c>
    </row>
    <row r="47" spans="1:14">
      <c r="A47" s="12"/>
      <c r="B47" s="12" t="s">
        <v>9</v>
      </c>
      <c r="C47" s="22" t="s">
        <v>125</v>
      </c>
      <c r="D47" s="23">
        <v>64.72</v>
      </c>
      <c r="E47" s="23">
        <f t="shared" si="4"/>
        <v>1.5300000000000011</v>
      </c>
      <c r="F47" s="23">
        <f t="shared" si="5"/>
        <v>0.11147020448147733</v>
      </c>
      <c r="G47"/>
      <c r="H47">
        <f t="shared" si="3"/>
        <v>0.46533393097431314</v>
      </c>
    </row>
    <row r="48" spans="1:14">
      <c r="A48" s="12"/>
      <c r="B48" s="12" t="s">
        <v>9</v>
      </c>
      <c r="C48" s="22" t="s">
        <v>129</v>
      </c>
      <c r="D48" s="23">
        <v>64.88</v>
      </c>
      <c r="E48" s="23">
        <f t="shared" si="4"/>
        <v>1.6899999999999977</v>
      </c>
      <c r="F48" s="23">
        <f t="shared" si="5"/>
        <v>0.10289996789191273</v>
      </c>
      <c r="G48"/>
      <c r="H48">
        <f t="shared" si="3"/>
        <v>0.42955735821073965</v>
      </c>
    </row>
    <row r="49" spans="1:9">
      <c r="A49" s="12"/>
      <c r="B49" s="12" t="s">
        <v>9</v>
      </c>
      <c r="C49" s="22" t="s">
        <v>126</v>
      </c>
      <c r="D49" s="23">
        <v>64.989999999999995</v>
      </c>
      <c r="E49" s="23">
        <f t="shared" si="4"/>
        <v>1.7999999999999972</v>
      </c>
      <c r="F49" s="23">
        <f t="shared" si="5"/>
        <v>9.7393291334585783E-2</v>
      </c>
      <c r="G49"/>
      <c r="H49">
        <f t="shared" si="3"/>
        <v>0.40656965974059966</v>
      </c>
    </row>
    <row r="50" spans="1:9">
      <c r="A50" s="12"/>
      <c r="B50" s="12" t="s">
        <v>9</v>
      </c>
      <c r="C50" s="22" t="s">
        <v>128</v>
      </c>
      <c r="D50" s="23">
        <v>65.11</v>
      </c>
      <c r="E50" s="23">
        <f t="shared" si="4"/>
        <v>1.9200000000000017</v>
      </c>
      <c r="F50" s="23">
        <f t="shared" si="5"/>
        <v>9.1721547587950814E-2</v>
      </c>
      <c r="G50"/>
      <c r="H50">
        <f t="shared" si="3"/>
        <v>0.38289288597511167</v>
      </c>
    </row>
    <row r="51" spans="1:9">
      <c r="A51" s="12"/>
      <c r="B51" s="12" t="s">
        <v>9</v>
      </c>
      <c r="C51" s="22" t="s">
        <v>131</v>
      </c>
      <c r="D51" s="23">
        <v>65.66</v>
      </c>
      <c r="E51" s="23">
        <f t="shared" si="4"/>
        <v>2.4699999999999989</v>
      </c>
      <c r="F51" s="23">
        <f t="shared" si="5"/>
        <v>6.9669130646859895E-2</v>
      </c>
      <c r="G51"/>
      <c r="H51">
        <f t="shared" si="3"/>
        <v>0.29083476236785177</v>
      </c>
    </row>
    <row r="52" spans="1:9">
      <c r="A52" s="12"/>
      <c r="B52" s="12" t="s">
        <v>9</v>
      </c>
      <c r="C52" s="22" t="s">
        <v>127</v>
      </c>
      <c r="D52" s="23">
        <v>66.42</v>
      </c>
      <c r="E52" s="23">
        <f t="shared" si="4"/>
        <v>3.230000000000004</v>
      </c>
      <c r="F52" s="23">
        <f t="shared" si="5"/>
        <v>4.7644029862761214E-2</v>
      </c>
      <c r="G52"/>
      <c r="H52">
        <f t="shared" si="3"/>
        <v>0.19889067044081923</v>
      </c>
    </row>
    <row r="53" spans="1:9">
      <c r="A53" s="12"/>
      <c r="B53" s="12" t="s">
        <v>9</v>
      </c>
      <c r="C53" s="34" t="s">
        <v>15</v>
      </c>
      <c r="D53" s="23">
        <v>74.459999999999994</v>
      </c>
      <c r="E53" s="23">
        <f t="shared" si="4"/>
        <v>11.269999999999996</v>
      </c>
      <c r="F53" s="23">
        <f t="shared" si="5"/>
        <v>8.5535159770278263E-4</v>
      </c>
      <c r="G53"/>
      <c r="H53">
        <f t="shared" si="3"/>
        <v>3.5706772332182593E-3</v>
      </c>
    </row>
    <row r="54" spans="1:9">
      <c r="A54" s="12"/>
      <c r="B54" s="12" t="s">
        <v>9</v>
      </c>
      <c r="C54" s="22" t="s">
        <v>23</v>
      </c>
      <c r="D54" s="23">
        <v>75.8</v>
      </c>
      <c r="E54" s="23">
        <f t="shared" si="4"/>
        <v>12.61</v>
      </c>
      <c r="F54" s="23">
        <f t="shared" si="5"/>
        <v>4.3769074956793698E-4</v>
      </c>
      <c r="G54"/>
      <c r="H54">
        <f t="shared" si="3"/>
        <v>1.8271461687448989E-3</v>
      </c>
    </row>
    <row r="55" spans="1:9">
      <c r="A55" s="12"/>
      <c r="B55" s="12" t="s">
        <v>9</v>
      </c>
      <c r="C55" s="22" t="s">
        <v>20</v>
      </c>
      <c r="D55" s="23">
        <v>75.959999999999994</v>
      </c>
      <c r="E55" s="23">
        <f t="shared" si="4"/>
        <v>12.769999999999996</v>
      </c>
      <c r="F55" s="23">
        <f t="shared" si="5"/>
        <v>4.0403948558838263E-4</v>
      </c>
      <c r="G55"/>
      <c r="H55">
        <f t="shared" si="3"/>
        <v>1.6866684956061333E-3</v>
      </c>
    </row>
    <row r="56" spans="1:9">
      <c r="A56" s="12"/>
      <c r="B56" s="12" t="s">
        <v>9</v>
      </c>
      <c r="C56" s="22" t="s">
        <v>22</v>
      </c>
      <c r="D56" s="23">
        <v>76.069999999999993</v>
      </c>
      <c r="E56" s="23">
        <f t="shared" si="4"/>
        <v>12.879999999999995</v>
      </c>
      <c r="F56" s="23">
        <f t="shared" si="5"/>
        <v>3.8241737229616993E-4</v>
      </c>
      <c r="G56"/>
      <c r="H56">
        <f t="shared" si="3"/>
        <v>1.5964066806122515E-3</v>
      </c>
    </row>
    <row r="57" spans="1:9">
      <c r="A57" s="12"/>
      <c r="B57" s="12" t="s">
        <v>9</v>
      </c>
      <c r="C57" s="22" t="s">
        <v>27</v>
      </c>
      <c r="D57" s="23">
        <v>76.069999999999993</v>
      </c>
      <c r="E57" s="23">
        <f t="shared" si="4"/>
        <v>12.879999999999995</v>
      </c>
      <c r="F57" s="23">
        <f t="shared" si="5"/>
        <v>3.8241737229616993E-4</v>
      </c>
      <c r="G57"/>
      <c r="H57">
        <f t="shared" si="3"/>
        <v>1.5964066806122515E-3</v>
      </c>
    </row>
    <row r="58" spans="1:9">
      <c r="A58" s="12"/>
      <c r="B58" s="12" t="s">
        <v>9</v>
      </c>
      <c r="C58" s="34" t="s">
        <v>24</v>
      </c>
      <c r="D58" s="23">
        <v>76.25</v>
      </c>
      <c r="E58" s="23">
        <f t="shared" si="4"/>
        <v>13.060000000000002</v>
      </c>
      <c r="F58" s="23">
        <f t="shared" si="5"/>
        <v>3.4950316233094597E-4</v>
      </c>
      <c r="G58"/>
      <c r="H58">
        <f t="shared" si="3"/>
        <v>1.4590058497868572E-3</v>
      </c>
    </row>
    <row r="59" spans="1:9">
      <c r="A59" s="12"/>
      <c r="B59" s="12" t="s">
        <v>9</v>
      </c>
      <c r="C59" s="22" t="s">
        <v>21</v>
      </c>
      <c r="D59" s="23">
        <v>76.39</v>
      </c>
      <c r="E59" s="23">
        <f t="shared" si="4"/>
        <v>13.200000000000003</v>
      </c>
      <c r="F59" s="23">
        <f t="shared" si="5"/>
        <v>3.2587458859495937E-4</v>
      </c>
      <c r="G59"/>
      <c r="H59">
        <f t="shared" si="3"/>
        <v>1.3603680375478915E-3</v>
      </c>
    </row>
    <row r="60" spans="1:9">
      <c r="A60" s="12"/>
      <c r="B60" s="12" t="s">
        <v>9</v>
      </c>
      <c r="C60" s="22" t="s">
        <v>2</v>
      </c>
      <c r="D60" s="23">
        <v>77.44</v>
      </c>
      <c r="E60" s="23">
        <f t="shared" si="4"/>
        <v>14.25</v>
      </c>
      <c r="F60" s="23">
        <f t="shared" si="5"/>
        <v>1.9277286099417742E-4</v>
      </c>
      <c r="G60"/>
      <c r="H60">
        <f t="shared" si="3"/>
        <v>8.0473301012461325E-4</v>
      </c>
    </row>
    <row r="61" spans="1:9" ht="14" thickBot="1">
      <c r="A61" s="7"/>
      <c r="B61" s="7" t="s">
        <v>9</v>
      </c>
      <c r="C61" s="35" t="s">
        <v>25</v>
      </c>
      <c r="D61" s="9">
        <v>77.7</v>
      </c>
      <c r="E61" s="9">
        <f t="shared" si="4"/>
        <v>14.510000000000005</v>
      </c>
      <c r="F61" s="9">
        <f t="shared" si="5"/>
        <v>1.6927296844447125E-4</v>
      </c>
      <c r="G61"/>
      <c r="H61">
        <f t="shared" si="3"/>
        <v>7.0663237930137092E-4</v>
      </c>
      <c r="I61">
        <f>SUM(H44:H61)</f>
        <v>4.1745140161900967</v>
      </c>
    </row>
    <row r="62" spans="1:9">
      <c r="A62" s="31"/>
      <c r="B62" s="31"/>
      <c r="C62" s="31"/>
      <c r="D62" s="32"/>
      <c r="E62" s="32"/>
      <c r="F62" s="32"/>
      <c r="G62"/>
    </row>
    <row r="63" spans="1:9">
      <c r="A63"/>
      <c r="B63"/>
      <c r="D63" s="3"/>
      <c r="E63"/>
      <c r="F63" s="3"/>
      <c r="G63"/>
    </row>
    <row r="64" spans="1:9">
      <c r="A64"/>
      <c r="B64"/>
      <c r="D64" s="3"/>
      <c r="E64"/>
      <c r="F64" s="3"/>
      <c r="G64"/>
    </row>
    <row r="65" spans="1:7">
      <c r="A65"/>
      <c r="B65"/>
      <c r="D65" s="3"/>
      <c r="E65"/>
      <c r="F65" s="3"/>
      <c r="G65"/>
    </row>
    <row r="66" spans="1:7">
      <c r="A66"/>
      <c r="B66"/>
      <c r="D66" s="3"/>
      <c r="E66"/>
      <c r="F66" s="3"/>
      <c r="G66"/>
    </row>
    <row r="67" spans="1:7">
      <c r="A67"/>
      <c r="B67"/>
      <c r="D67" s="3"/>
      <c r="E67"/>
      <c r="F67" s="3"/>
      <c r="G67"/>
    </row>
    <row r="68" spans="1:7">
      <c r="A68"/>
      <c r="B68"/>
      <c r="D68" s="3"/>
      <c r="E68"/>
      <c r="F68" s="3"/>
      <c r="G68"/>
    </row>
    <row r="69" spans="1:7">
      <c r="A69"/>
      <c r="B69"/>
      <c r="D69" s="3"/>
      <c r="E69"/>
      <c r="F69" s="3"/>
      <c r="G69"/>
    </row>
    <row r="70" spans="1:7">
      <c r="A70"/>
      <c r="B70"/>
      <c r="D70" s="3"/>
      <c r="E70"/>
      <c r="F70" s="3"/>
      <c r="G70"/>
    </row>
    <row r="71" spans="1:7">
      <c r="A71"/>
      <c r="B71"/>
      <c r="D71" s="3"/>
      <c r="E71"/>
      <c r="F71" s="3"/>
      <c r="G71"/>
    </row>
    <row r="72" spans="1:7">
      <c r="A72"/>
      <c r="B72"/>
      <c r="D72" s="3"/>
      <c r="E72"/>
      <c r="F72" s="3"/>
      <c r="G72"/>
    </row>
    <row r="73" spans="1:7">
      <c r="A73"/>
      <c r="B73"/>
      <c r="D73" s="3"/>
      <c r="E73"/>
      <c r="F73" s="3"/>
      <c r="G73"/>
    </row>
    <row r="74" spans="1:7">
      <c r="A74"/>
      <c r="B74"/>
      <c r="D74" s="3"/>
      <c r="E74"/>
      <c r="F74" s="3"/>
      <c r="G74"/>
    </row>
    <row r="75" spans="1:7">
      <c r="A75"/>
      <c r="B75"/>
      <c r="D75" s="3"/>
      <c r="E75"/>
      <c r="F75" s="3"/>
      <c r="G75"/>
    </row>
    <row r="76" spans="1:7">
      <c r="A76"/>
      <c r="B76"/>
      <c r="D76" s="3"/>
      <c r="E76"/>
      <c r="F76" s="3"/>
      <c r="G76"/>
    </row>
    <row r="77" spans="1:7">
      <c r="A77"/>
      <c r="B77"/>
      <c r="D77" s="3"/>
      <c r="E77"/>
      <c r="F77" s="3"/>
      <c r="G77"/>
    </row>
    <row r="78" spans="1:7">
      <c r="A78"/>
      <c r="B78"/>
      <c r="D78" s="3"/>
      <c r="E78"/>
      <c r="F78" s="3"/>
      <c r="G78"/>
    </row>
    <row r="79" spans="1:7">
      <c r="A79"/>
      <c r="B79"/>
      <c r="D79" s="3"/>
      <c r="E79"/>
      <c r="F79" s="3"/>
      <c r="G79"/>
    </row>
    <row r="80" spans="1:7">
      <c r="A80"/>
      <c r="B80"/>
      <c r="D80" s="3"/>
      <c r="E80"/>
      <c r="F80" s="3"/>
      <c r="G80"/>
    </row>
    <row r="81" spans="1:7">
      <c r="A81"/>
      <c r="B81"/>
      <c r="D81" s="3"/>
      <c r="E81"/>
      <c r="F81" s="3"/>
      <c r="G81"/>
    </row>
    <row r="82" spans="1:7">
      <c r="A82"/>
      <c r="B82"/>
      <c r="D82" s="3"/>
      <c r="E82"/>
      <c r="F82" s="3"/>
      <c r="G82"/>
    </row>
    <row r="83" spans="1:7">
      <c r="A83"/>
      <c r="B83"/>
      <c r="D83" s="3"/>
      <c r="E83"/>
      <c r="F83" s="3"/>
      <c r="G83"/>
    </row>
    <row r="84" spans="1:7">
      <c r="A84"/>
      <c r="B84"/>
      <c r="D84" s="3"/>
      <c r="E84"/>
      <c r="F84" s="3"/>
      <c r="G84"/>
    </row>
    <row r="85" spans="1:7">
      <c r="A85"/>
      <c r="B85"/>
      <c r="D85" s="3"/>
      <c r="E85"/>
      <c r="F85" s="3"/>
      <c r="G85"/>
    </row>
    <row r="86" spans="1:7">
      <c r="A86"/>
      <c r="B86"/>
      <c r="D86" s="3"/>
      <c r="E86"/>
      <c r="F86" s="3"/>
      <c r="G86"/>
    </row>
    <row r="87" spans="1:7">
      <c r="A87"/>
      <c r="B87"/>
      <c r="D87" s="3"/>
      <c r="E87"/>
      <c r="F87" s="3"/>
      <c r="G87"/>
    </row>
    <row r="88" spans="1:7">
      <c r="A88"/>
      <c r="B88"/>
      <c r="D88" s="3"/>
      <c r="E88"/>
      <c r="F88" s="3"/>
      <c r="G88"/>
    </row>
    <row r="89" spans="1:7">
      <c r="A89"/>
      <c r="B89"/>
      <c r="D89" s="3"/>
      <c r="E89"/>
      <c r="F89" s="3"/>
      <c r="G89"/>
    </row>
    <row r="90" spans="1:7">
      <c r="A90"/>
      <c r="B90"/>
      <c r="D90" s="3"/>
      <c r="E90"/>
      <c r="F90" s="3"/>
      <c r="G90"/>
    </row>
    <row r="91" spans="1:7">
      <c r="A91"/>
      <c r="B91"/>
      <c r="D91" s="3"/>
      <c r="E91"/>
      <c r="F91" s="3"/>
      <c r="G91"/>
    </row>
    <row r="92" spans="1:7">
      <c r="A92"/>
      <c r="B92"/>
      <c r="D92" s="3"/>
      <c r="E92"/>
      <c r="F92" s="3"/>
      <c r="G92"/>
    </row>
    <row r="93" spans="1:7">
      <c r="A93"/>
      <c r="B93"/>
      <c r="D93" s="3"/>
      <c r="E93"/>
      <c r="F93" s="3"/>
      <c r="G93"/>
    </row>
    <row r="94" spans="1:7">
      <c r="A94"/>
      <c r="B94"/>
      <c r="D94" s="3"/>
      <c r="E94"/>
      <c r="F94" s="3"/>
      <c r="G94"/>
    </row>
    <row r="95" spans="1:7">
      <c r="A95"/>
      <c r="B95"/>
      <c r="D95" s="3"/>
      <c r="E95"/>
      <c r="F95" s="3"/>
      <c r="G95"/>
    </row>
    <row r="96" spans="1:7">
      <c r="A96"/>
      <c r="B96"/>
      <c r="D96" s="3"/>
      <c r="E96"/>
      <c r="F96" s="3"/>
      <c r="G96"/>
    </row>
    <row r="97" spans="1:7">
      <c r="A97"/>
      <c r="B97"/>
      <c r="D97" s="3"/>
      <c r="E97"/>
      <c r="F97" s="3"/>
      <c r="G97"/>
    </row>
    <row r="98" spans="1:7">
      <c r="A98"/>
      <c r="B98"/>
      <c r="D98" s="3"/>
      <c r="E98"/>
      <c r="F98" s="3"/>
      <c r="G98"/>
    </row>
    <row r="99" spans="1:7">
      <c r="A99"/>
      <c r="B99"/>
      <c r="D99" s="3"/>
      <c r="E99"/>
      <c r="F99" s="3"/>
      <c r="G99"/>
    </row>
    <row r="100" spans="1:7">
      <c r="A100"/>
      <c r="B100"/>
      <c r="D100" s="3"/>
      <c r="E100"/>
      <c r="F100" s="3"/>
      <c r="G100"/>
    </row>
    <row r="101" spans="1:7">
      <c r="A101"/>
      <c r="B101"/>
      <c r="D101" s="3"/>
      <c r="E101"/>
      <c r="F101" s="3"/>
      <c r="G101"/>
    </row>
    <row r="102" spans="1:7">
      <c r="A102"/>
      <c r="B102"/>
      <c r="D102" s="3"/>
      <c r="E102"/>
      <c r="F102" s="3"/>
      <c r="G102"/>
    </row>
    <row r="103" spans="1:7">
      <c r="A103"/>
      <c r="B103"/>
      <c r="D103" s="3"/>
      <c r="E103"/>
      <c r="F103" s="3"/>
      <c r="G103"/>
    </row>
    <row r="104" spans="1:7">
      <c r="A104"/>
      <c r="B104"/>
      <c r="D104" s="3"/>
      <c r="E104"/>
      <c r="F104" s="3"/>
      <c r="G104"/>
    </row>
    <row r="105" spans="1:7">
      <c r="A105"/>
      <c r="B105"/>
      <c r="D105" s="3"/>
      <c r="E105"/>
      <c r="F105" s="3"/>
      <c r="G105"/>
    </row>
    <row r="106" spans="1:7">
      <c r="A106"/>
      <c r="B106"/>
      <c r="D106" s="3"/>
      <c r="E106"/>
      <c r="F106" s="3"/>
      <c r="G106"/>
    </row>
    <row r="107" spans="1:7">
      <c r="A107"/>
      <c r="B107"/>
      <c r="D107" s="3"/>
      <c r="E107"/>
      <c r="F107" s="3"/>
      <c r="G107"/>
    </row>
    <row r="108" spans="1:7">
      <c r="A108"/>
      <c r="B108"/>
      <c r="D108" s="3"/>
      <c r="E108"/>
      <c r="F108" s="3"/>
      <c r="G108"/>
    </row>
    <row r="109" spans="1:7">
      <c r="A109"/>
      <c r="B109"/>
      <c r="D109" s="3"/>
      <c r="E109"/>
      <c r="F109" s="3"/>
      <c r="G109"/>
    </row>
    <row r="110" spans="1:7">
      <c r="A110"/>
      <c r="B110"/>
      <c r="D110" s="3"/>
      <c r="E110"/>
      <c r="F110" s="3"/>
      <c r="G110"/>
    </row>
    <row r="111" spans="1:7">
      <c r="A111"/>
      <c r="B111"/>
      <c r="D111" s="3"/>
      <c r="E111"/>
      <c r="F111" s="3"/>
      <c r="G111"/>
    </row>
    <row r="112" spans="1:7">
      <c r="A112"/>
      <c r="B112"/>
      <c r="D112" s="3"/>
      <c r="E112"/>
      <c r="F112" s="3"/>
      <c r="G112"/>
    </row>
    <row r="113" spans="1:7">
      <c r="A113"/>
      <c r="B113"/>
      <c r="D113" s="3"/>
      <c r="E113"/>
      <c r="F113" s="3"/>
      <c r="G113"/>
    </row>
    <row r="114" spans="1:7">
      <c r="A114"/>
      <c r="B114"/>
      <c r="D114" s="3"/>
      <c r="E114"/>
      <c r="F114" s="3"/>
      <c r="G114"/>
    </row>
    <row r="115" spans="1:7">
      <c r="A115"/>
      <c r="B115"/>
      <c r="D115" s="3"/>
      <c r="E115"/>
      <c r="F115" s="3"/>
      <c r="G115"/>
    </row>
    <row r="116" spans="1:7">
      <c r="A116"/>
      <c r="B116"/>
      <c r="D116" s="3"/>
      <c r="E116"/>
      <c r="F116" s="3"/>
      <c r="G116"/>
    </row>
    <row r="117" spans="1:7">
      <c r="A117"/>
      <c r="B117"/>
      <c r="D117" s="3"/>
      <c r="E117"/>
      <c r="F117" s="3"/>
      <c r="G117"/>
    </row>
    <row r="118" spans="1:7">
      <c r="A118"/>
      <c r="B118"/>
      <c r="D118" s="3"/>
      <c r="E118"/>
      <c r="F118" s="3"/>
      <c r="G118"/>
    </row>
    <row r="119" spans="1:7">
      <c r="A119"/>
      <c r="B119"/>
      <c r="D119" s="3"/>
      <c r="E119"/>
      <c r="F119" s="3"/>
      <c r="G119"/>
    </row>
    <row r="120" spans="1:7">
      <c r="A120"/>
      <c r="B120"/>
      <c r="D120" s="3"/>
      <c r="E120"/>
      <c r="F120" s="3"/>
      <c r="G120"/>
    </row>
    <row r="121" spans="1:7">
      <c r="A121"/>
      <c r="B121"/>
      <c r="D121" s="3"/>
      <c r="E121"/>
      <c r="F121" s="3"/>
      <c r="G121"/>
    </row>
    <row r="122" spans="1:7">
      <c r="A122"/>
      <c r="B122"/>
      <c r="D122" s="3"/>
      <c r="E122"/>
      <c r="F122" s="3"/>
      <c r="G122"/>
    </row>
    <row r="123" spans="1:7">
      <c r="A123"/>
      <c r="B123"/>
      <c r="D123" s="3"/>
      <c r="E123"/>
      <c r="F123" s="3"/>
      <c r="G123"/>
    </row>
    <row r="124" spans="1:7">
      <c r="A124"/>
      <c r="B124"/>
      <c r="D124" s="3"/>
      <c r="E124"/>
      <c r="F124" s="3"/>
      <c r="G124"/>
    </row>
    <row r="125" spans="1:7">
      <c r="A125"/>
      <c r="B125"/>
      <c r="D125" s="3"/>
      <c r="E125"/>
      <c r="F125" s="3"/>
      <c r="G125"/>
    </row>
    <row r="126" spans="1:7">
      <c r="A126"/>
      <c r="B126"/>
      <c r="D126" s="3"/>
      <c r="E126"/>
      <c r="F126" s="3"/>
      <c r="G126"/>
    </row>
    <row r="127" spans="1:7">
      <c r="A127"/>
      <c r="B127"/>
      <c r="D127" s="3"/>
      <c r="E127"/>
      <c r="F127" s="3"/>
      <c r="G127"/>
    </row>
    <row r="128" spans="1:7">
      <c r="A128"/>
      <c r="B128"/>
      <c r="D128" s="3"/>
      <c r="E128"/>
      <c r="F128" s="3"/>
      <c r="G128"/>
    </row>
    <row r="129" spans="1:7">
      <c r="A129"/>
      <c r="B129"/>
      <c r="D129" s="3"/>
      <c r="E129"/>
      <c r="F129" s="3"/>
      <c r="G129"/>
    </row>
    <row r="130" spans="1:7">
      <c r="A130"/>
      <c r="B130"/>
      <c r="D130" s="3"/>
      <c r="E130"/>
      <c r="F130" s="3"/>
      <c r="G130"/>
    </row>
    <row r="131" spans="1:7">
      <c r="A131"/>
      <c r="B131"/>
      <c r="D131" s="3"/>
      <c r="E131"/>
      <c r="F131" s="3"/>
      <c r="G131"/>
    </row>
    <row r="132" spans="1:7">
      <c r="A132"/>
      <c r="B132"/>
      <c r="D132" s="3"/>
      <c r="E132"/>
      <c r="F132" s="3"/>
      <c r="G132"/>
    </row>
    <row r="133" spans="1:7">
      <c r="A133"/>
      <c r="B133"/>
      <c r="D133" s="3"/>
      <c r="E133"/>
      <c r="F133" s="3"/>
      <c r="G133"/>
    </row>
    <row r="134" spans="1:7">
      <c r="A134"/>
      <c r="B134"/>
      <c r="D134" s="3"/>
      <c r="E134"/>
      <c r="F134" s="3"/>
      <c r="G134"/>
    </row>
    <row r="135" spans="1:7">
      <c r="A135"/>
      <c r="B135"/>
      <c r="D135" s="3"/>
      <c r="E135"/>
      <c r="F135" s="3"/>
      <c r="G135"/>
    </row>
    <row r="136" spans="1:7">
      <c r="A136"/>
      <c r="B136"/>
      <c r="D136" s="3"/>
      <c r="E136"/>
      <c r="F136" s="3"/>
      <c r="G136"/>
    </row>
    <row r="137" spans="1:7">
      <c r="A137"/>
      <c r="B137"/>
      <c r="D137" s="3"/>
      <c r="E137"/>
      <c r="F137" s="3"/>
      <c r="G137"/>
    </row>
    <row r="138" spans="1:7">
      <c r="A138"/>
      <c r="B138"/>
      <c r="D138" s="3"/>
      <c r="E138"/>
      <c r="F138" s="3"/>
      <c r="G138"/>
    </row>
    <row r="139" spans="1:7">
      <c r="A139"/>
      <c r="B139"/>
      <c r="D139" s="3"/>
      <c r="E139"/>
      <c r="F139" s="3"/>
      <c r="G139"/>
    </row>
    <row r="140" spans="1:7">
      <c r="A140"/>
      <c r="B140"/>
      <c r="D140" s="3"/>
      <c r="E140"/>
      <c r="F140" s="3"/>
      <c r="G140"/>
    </row>
    <row r="141" spans="1:7">
      <c r="A141"/>
      <c r="B141"/>
      <c r="D141" s="3"/>
      <c r="E141"/>
      <c r="F141" s="3"/>
      <c r="G141"/>
    </row>
    <row r="142" spans="1:7">
      <c r="A142"/>
      <c r="B142"/>
      <c r="D142" s="3"/>
      <c r="E142"/>
      <c r="F142" s="3"/>
      <c r="G142"/>
    </row>
    <row r="143" spans="1:7">
      <c r="A143"/>
      <c r="B143"/>
      <c r="D143" s="3"/>
      <c r="E143"/>
      <c r="F143" s="3"/>
      <c r="G143"/>
    </row>
    <row r="144" spans="1:7">
      <c r="A144"/>
      <c r="B144"/>
      <c r="D144" s="3"/>
      <c r="E144"/>
      <c r="F144" s="3"/>
      <c r="G144"/>
    </row>
    <row r="145" spans="1:7">
      <c r="A145"/>
      <c r="B145"/>
      <c r="D145" s="3"/>
      <c r="E145"/>
      <c r="F145" s="3"/>
      <c r="G145"/>
    </row>
    <row r="146" spans="1:7">
      <c r="A146"/>
      <c r="B146"/>
      <c r="D146" s="3"/>
      <c r="E146"/>
      <c r="F146" s="3"/>
      <c r="G146"/>
    </row>
    <row r="147" spans="1:7">
      <c r="A147"/>
      <c r="B147"/>
      <c r="D147" s="3"/>
      <c r="E147"/>
      <c r="F147" s="3"/>
      <c r="G147"/>
    </row>
    <row r="148" spans="1:7">
      <c r="A148"/>
      <c r="B148"/>
      <c r="D148" s="3"/>
      <c r="E148"/>
      <c r="F148" s="3"/>
      <c r="G148"/>
    </row>
    <row r="149" spans="1:7">
      <c r="A149"/>
      <c r="B149"/>
      <c r="D149" s="3"/>
      <c r="E149"/>
      <c r="F149" s="3"/>
      <c r="G149"/>
    </row>
    <row r="150" spans="1:7">
      <c r="A150"/>
      <c r="B150"/>
      <c r="D150" s="3"/>
      <c r="E150"/>
      <c r="F150" s="3"/>
      <c r="G150"/>
    </row>
    <row r="151" spans="1:7">
      <c r="A151"/>
      <c r="B151"/>
      <c r="D151" s="3"/>
      <c r="E151"/>
      <c r="F151" s="3"/>
      <c r="G151"/>
    </row>
    <row r="152" spans="1:7">
      <c r="A152"/>
      <c r="B152"/>
      <c r="D152" s="3"/>
      <c r="E152"/>
      <c r="F152" s="3"/>
      <c r="G152"/>
    </row>
    <row r="153" spans="1:7">
      <c r="A153"/>
      <c r="B153"/>
      <c r="D153" s="3"/>
      <c r="E153"/>
      <c r="F153" s="3"/>
      <c r="G153"/>
    </row>
    <row r="154" spans="1:7">
      <c r="A154"/>
      <c r="B154"/>
      <c r="D154" s="3"/>
      <c r="E154"/>
      <c r="F154" s="3"/>
      <c r="G154"/>
    </row>
    <row r="155" spans="1:7">
      <c r="A155"/>
      <c r="B155"/>
      <c r="D155" s="3"/>
      <c r="E155"/>
      <c r="F155" s="3"/>
      <c r="G155"/>
    </row>
    <row r="156" spans="1:7">
      <c r="A156"/>
      <c r="B156"/>
      <c r="D156" s="3"/>
      <c r="E156"/>
      <c r="F156" s="3"/>
      <c r="G156"/>
    </row>
    <row r="157" spans="1:7">
      <c r="A157"/>
      <c r="B157"/>
      <c r="D157" s="3"/>
      <c r="E157"/>
      <c r="F157" s="3"/>
      <c r="G157"/>
    </row>
    <row r="158" spans="1:7">
      <c r="A158"/>
      <c r="B158"/>
      <c r="D158" s="3"/>
      <c r="E158"/>
      <c r="F158" s="3"/>
      <c r="G158"/>
    </row>
    <row r="159" spans="1:7">
      <c r="A159"/>
      <c r="B159"/>
      <c r="D159" s="3"/>
      <c r="E159"/>
      <c r="F159" s="3"/>
      <c r="G159"/>
    </row>
    <row r="160" spans="1:7">
      <c r="A160"/>
      <c r="B160"/>
      <c r="D160" s="3"/>
      <c r="E160"/>
      <c r="F160" s="3"/>
      <c r="G160"/>
    </row>
    <row r="161" spans="1:7">
      <c r="A161"/>
      <c r="B161"/>
      <c r="D161" s="3"/>
      <c r="E161"/>
      <c r="F161" s="3"/>
      <c r="G161"/>
    </row>
    <row r="162" spans="1:7">
      <c r="A162"/>
      <c r="B162"/>
      <c r="D162" s="3"/>
      <c r="E162"/>
      <c r="F162" s="3"/>
      <c r="G162"/>
    </row>
    <row r="163" spans="1:7">
      <c r="A163"/>
      <c r="B163"/>
      <c r="D163" s="3"/>
      <c r="E163"/>
      <c r="F163" s="3"/>
      <c r="G163"/>
    </row>
    <row r="164" spans="1:7">
      <c r="A164"/>
      <c r="B164"/>
      <c r="D164" s="3"/>
      <c r="E164"/>
      <c r="F164" s="3"/>
      <c r="G164"/>
    </row>
    <row r="165" spans="1:7">
      <c r="A165"/>
      <c r="B165"/>
      <c r="D165" s="3"/>
      <c r="E165"/>
      <c r="F165" s="3"/>
      <c r="G165"/>
    </row>
    <row r="166" spans="1:7">
      <c r="A166"/>
      <c r="B166"/>
      <c r="D166" s="3"/>
      <c r="E166"/>
      <c r="F166" s="3"/>
      <c r="G166"/>
    </row>
    <row r="167" spans="1:7">
      <c r="A167"/>
      <c r="B167"/>
      <c r="D167" s="3"/>
      <c r="E167"/>
      <c r="F167" s="3"/>
      <c r="G167"/>
    </row>
    <row r="168" spans="1:7">
      <c r="A168"/>
      <c r="B168"/>
      <c r="D168" s="3"/>
      <c r="E168"/>
      <c r="F168" s="3"/>
      <c r="G168"/>
    </row>
    <row r="169" spans="1:7">
      <c r="A169"/>
      <c r="B169"/>
      <c r="D169" s="3"/>
      <c r="E169"/>
      <c r="F169" s="3"/>
      <c r="G169"/>
    </row>
    <row r="170" spans="1:7">
      <c r="A170"/>
      <c r="B170"/>
      <c r="D170" s="3"/>
      <c r="E170"/>
      <c r="F170" s="3"/>
      <c r="G170"/>
    </row>
    <row r="171" spans="1:7">
      <c r="A171"/>
      <c r="B171"/>
      <c r="D171" s="3"/>
      <c r="E171"/>
      <c r="F171" s="3"/>
      <c r="G171"/>
    </row>
    <row r="172" spans="1:7">
      <c r="A172"/>
      <c r="B172"/>
      <c r="D172" s="3"/>
      <c r="E172"/>
      <c r="F172" s="3"/>
      <c r="G172"/>
    </row>
    <row r="173" spans="1:7">
      <c r="A173"/>
      <c r="B173"/>
      <c r="D173" s="3"/>
      <c r="E173"/>
      <c r="F173" s="3"/>
      <c r="G173"/>
    </row>
    <row r="174" spans="1:7">
      <c r="A174"/>
      <c r="B174"/>
      <c r="D174" s="3"/>
      <c r="E174"/>
      <c r="F174" s="3"/>
      <c r="G174"/>
    </row>
    <row r="175" spans="1:7">
      <c r="A175"/>
      <c r="B175"/>
      <c r="D175" s="3"/>
      <c r="E175"/>
      <c r="F175" s="3"/>
      <c r="G175"/>
    </row>
    <row r="176" spans="1:7">
      <c r="A176"/>
      <c r="B176"/>
      <c r="D176" s="3"/>
      <c r="E176"/>
      <c r="F176" s="3"/>
      <c r="G176"/>
    </row>
    <row r="177" spans="1:7">
      <c r="A177"/>
      <c r="B177"/>
      <c r="D177" s="3"/>
      <c r="E177"/>
      <c r="F177" s="3"/>
      <c r="G177"/>
    </row>
    <row r="178" spans="1:7">
      <c r="A178"/>
      <c r="B178"/>
      <c r="D178" s="3"/>
      <c r="E178"/>
      <c r="F178" s="3"/>
      <c r="G178"/>
    </row>
    <row r="179" spans="1:7">
      <c r="A179"/>
      <c r="B179"/>
      <c r="D179" s="3"/>
      <c r="E179"/>
      <c r="F179" s="3"/>
      <c r="G179"/>
    </row>
    <row r="180" spans="1:7">
      <c r="A180"/>
      <c r="B180"/>
      <c r="D180" s="3"/>
      <c r="E180"/>
      <c r="F180" s="3"/>
      <c r="G180"/>
    </row>
    <row r="181" spans="1:7">
      <c r="A181"/>
      <c r="B181"/>
      <c r="D181" s="3"/>
      <c r="E181"/>
      <c r="F181" s="3"/>
      <c r="G181"/>
    </row>
    <row r="182" spans="1:7">
      <c r="A182"/>
      <c r="B182"/>
      <c r="D182" s="3"/>
      <c r="E182"/>
      <c r="F182" s="3"/>
      <c r="G182"/>
    </row>
    <row r="183" spans="1:7">
      <c r="A183"/>
      <c r="B183"/>
      <c r="D183" s="3"/>
      <c r="E183"/>
      <c r="F183" s="3"/>
      <c r="G183"/>
    </row>
    <row r="184" spans="1:7">
      <c r="A184"/>
      <c r="B184"/>
      <c r="D184" s="3"/>
      <c r="E184"/>
      <c r="F184" s="3"/>
      <c r="G184"/>
    </row>
    <row r="185" spans="1:7">
      <c r="A185"/>
      <c r="B185"/>
      <c r="D185" s="3"/>
      <c r="E185"/>
      <c r="F185" s="3"/>
      <c r="G185"/>
    </row>
    <row r="186" spans="1:7">
      <c r="A186"/>
      <c r="B186"/>
      <c r="D186" s="3"/>
      <c r="E186"/>
      <c r="F186" s="3"/>
      <c r="G186"/>
    </row>
    <row r="187" spans="1:7">
      <c r="A187"/>
      <c r="B187"/>
      <c r="D187" s="3"/>
      <c r="E187"/>
      <c r="F187" s="3"/>
      <c r="G187"/>
    </row>
    <row r="188" spans="1:7">
      <c r="A188"/>
      <c r="B188"/>
      <c r="D188" s="3"/>
      <c r="E188"/>
      <c r="F188" s="3"/>
      <c r="G188"/>
    </row>
    <row r="189" spans="1:7">
      <c r="F189" s="3"/>
    </row>
    <row r="190" spans="1:7">
      <c r="F190" s="3"/>
    </row>
  </sheetData>
  <phoneticPr fontId="1" type="noConversion"/>
  <pageMargins left="0.75" right="0.75" top="1" bottom="1" header="0.5" footer="0.5"/>
  <pageSetup paperSize="9" scale="8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70"/>
  <sheetViews>
    <sheetView workbookViewId="0">
      <selection activeCell="C60" sqref="C60"/>
    </sheetView>
  </sheetViews>
  <sheetFormatPr baseColWidth="10" defaultRowHeight="13" x14ac:dyDescent="0"/>
  <cols>
    <col min="1" max="1" width="17.42578125" style="1" customWidth="1"/>
    <col min="2" max="2" width="10.7109375" style="1"/>
    <col min="3" max="3" width="50.85546875" bestFit="1" customWidth="1"/>
    <col min="4" max="5" width="10.7109375" style="2"/>
    <col min="6" max="6" width="6.140625" style="2" customWidth="1"/>
    <col min="7" max="7" width="12.5703125" style="2" customWidth="1"/>
    <col min="10" max="10" width="21.7109375" bestFit="1" customWidth="1"/>
  </cols>
  <sheetData>
    <row r="1" spans="1:10" s="4" customFormat="1" ht="40" customHeight="1" thickBot="1">
      <c r="A1" s="19" t="s">
        <v>5</v>
      </c>
      <c r="B1" s="5" t="s">
        <v>8</v>
      </c>
      <c r="C1" s="6" t="s">
        <v>7</v>
      </c>
      <c r="D1" s="6" t="s">
        <v>0</v>
      </c>
      <c r="E1" s="6" t="s">
        <v>14</v>
      </c>
      <c r="F1" s="6" t="s">
        <v>6</v>
      </c>
      <c r="G1" s="18" t="s">
        <v>49</v>
      </c>
    </row>
    <row r="2" spans="1:10">
      <c r="A2" s="1" t="s">
        <v>18</v>
      </c>
      <c r="B2" s="1" t="s">
        <v>17</v>
      </c>
      <c r="C2" t="s">
        <v>4</v>
      </c>
      <c r="D2" s="3">
        <v>91.4</v>
      </c>
      <c r="E2" s="10">
        <f>D2-91.4</f>
        <v>0</v>
      </c>
      <c r="F2" s="3">
        <f>H2/I6</f>
        <v>0.52162753002932361</v>
      </c>
      <c r="G2" s="3">
        <f>SUM(F2,F4,F6)</f>
        <v>0.71899357819916332</v>
      </c>
      <c r="H2">
        <f>EXP(-E2/2)</f>
        <v>1</v>
      </c>
    </row>
    <row r="3" spans="1:10">
      <c r="A3" s="1" t="s">
        <v>9</v>
      </c>
      <c r="B3" s="1" t="s">
        <v>16</v>
      </c>
      <c r="C3" t="s">
        <v>15</v>
      </c>
      <c r="D3" s="3">
        <v>93.09</v>
      </c>
      <c r="E3" s="10">
        <f>D3-91.4</f>
        <v>1.6899999999999977</v>
      </c>
      <c r="F3" s="3">
        <f>H3/I6</f>
        <v>0.22406894376938952</v>
      </c>
      <c r="G3" s="3"/>
      <c r="H3">
        <f>EXP(-E3/2)</f>
        <v>0.42955735821073965</v>
      </c>
    </row>
    <row r="4" spans="1:10">
      <c r="A4" s="1" t="s">
        <v>9</v>
      </c>
      <c r="B4" s="1" t="s">
        <v>10</v>
      </c>
      <c r="C4" t="s">
        <v>1</v>
      </c>
      <c r="D4" s="3">
        <v>93.7</v>
      </c>
      <c r="E4" s="10">
        <f t="shared" ref="E4:E6" si="0">D4-91.4</f>
        <v>2.2999999999999972</v>
      </c>
      <c r="F4" s="3">
        <f>H4/I6</f>
        <v>0.16516645592766033</v>
      </c>
      <c r="G4" s="3"/>
      <c r="H4">
        <f t="shared" ref="H4" si="1">EXP(-E4/2)</f>
        <v>0.31663676937905366</v>
      </c>
    </row>
    <row r="5" spans="1:10">
      <c r="A5" s="1" t="s">
        <v>9</v>
      </c>
      <c r="B5" s="1" t="s">
        <v>11</v>
      </c>
      <c r="C5" t="s">
        <v>2</v>
      </c>
      <c r="D5" s="3">
        <v>95.83</v>
      </c>
      <c r="E5" s="10">
        <f>D5-91.4</f>
        <v>4.4299999999999926</v>
      </c>
      <c r="F5" s="3">
        <f>H5/I6</f>
        <v>5.6937478031447095E-2</v>
      </c>
      <c r="G5" s="3">
        <f>SUM(F4:F6)</f>
        <v>0.25430352620128682</v>
      </c>
      <c r="H5">
        <f t="shared" ref="H5:H55" si="2">EXP(-E5/2)</f>
        <v>0.10915351424846445</v>
      </c>
    </row>
    <row r="6" spans="1:10">
      <c r="A6" s="1" t="s">
        <v>9</v>
      </c>
      <c r="B6" s="1" t="s">
        <v>11</v>
      </c>
      <c r="C6" t="s">
        <v>3</v>
      </c>
      <c r="D6" s="3">
        <v>96.97</v>
      </c>
      <c r="E6" s="10">
        <f t="shared" si="0"/>
        <v>5.5699999999999932</v>
      </c>
      <c r="F6" s="3">
        <f>H6/I6</f>
        <v>3.2199592242179366E-2</v>
      </c>
      <c r="G6" s="3"/>
      <c r="H6">
        <f t="shared" si="2"/>
        <v>6.1729089030959014E-2</v>
      </c>
      <c r="I6">
        <f>SUM(H2:H6)</f>
        <v>1.9170767308692169</v>
      </c>
      <c r="J6">
        <v>1.9170767308692169</v>
      </c>
    </row>
    <row r="7" spans="1:10">
      <c r="D7" s="3"/>
      <c r="E7" s="10"/>
      <c r="F7" s="3"/>
      <c r="G7" s="3"/>
    </row>
    <row r="8" spans="1:10">
      <c r="A8" s="1" t="s">
        <v>19</v>
      </c>
      <c r="B8" s="1" t="s">
        <v>17</v>
      </c>
      <c r="C8" t="s">
        <v>4</v>
      </c>
      <c r="D8" s="3">
        <v>64.959999999999994</v>
      </c>
      <c r="E8" s="10">
        <f>D8-64.96</f>
        <v>0</v>
      </c>
      <c r="F8" s="3">
        <f>H8/1.611543765</f>
        <v>0.62052301756756822</v>
      </c>
      <c r="G8" s="3">
        <f>SUM(F8:F10)</f>
        <v>0.99086909085496133</v>
      </c>
      <c r="H8">
        <f>EXP(-E8/2)</f>
        <v>1</v>
      </c>
    </row>
    <row r="9" spans="1:10">
      <c r="A9" s="1" t="s">
        <v>12</v>
      </c>
      <c r="B9" s="1" t="s">
        <v>11</v>
      </c>
      <c r="C9" t="s">
        <v>1</v>
      </c>
      <c r="D9" s="3">
        <v>66.47</v>
      </c>
      <c r="E9" s="10">
        <f t="shared" ref="E9:E12" si="3">D9-64.96</f>
        <v>1.5100000000000051</v>
      </c>
      <c r="F9" s="3">
        <f t="shared" ref="F9:F12" si="4">H9/1.611543765</f>
        <v>0.29165240494138039</v>
      </c>
      <c r="G9" s="3"/>
      <c r="H9">
        <f>EXP(-E9/2)</f>
        <v>0.47001061473053679</v>
      </c>
    </row>
    <row r="10" spans="1:10">
      <c r="A10" s="1" t="s">
        <v>12</v>
      </c>
      <c r="B10" s="1" t="s">
        <v>11</v>
      </c>
      <c r="C10" t="s">
        <v>3</v>
      </c>
      <c r="D10" s="3">
        <v>69.09</v>
      </c>
      <c r="E10" s="10">
        <f t="shared" si="3"/>
        <v>4.1300000000000097</v>
      </c>
      <c r="F10" s="3">
        <f t="shared" si="4"/>
        <v>7.8693668346012616E-2</v>
      </c>
      <c r="G10" s="3"/>
      <c r="H10">
        <f>EXP(-E10/2)</f>
        <v>0.12681829056799448</v>
      </c>
    </row>
    <row r="11" spans="1:10">
      <c r="A11" s="1" t="s">
        <v>12</v>
      </c>
      <c r="B11" s="1" t="s">
        <v>11</v>
      </c>
      <c r="C11" t="s">
        <v>15</v>
      </c>
      <c r="D11" s="3">
        <v>73.98</v>
      </c>
      <c r="E11" s="10">
        <f t="shared" si="3"/>
        <v>9.0200000000000102</v>
      </c>
      <c r="F11" s="3">
        <f t="shared" si="4"/>
        <v>6.8247976968883756E-3</v>
      </c>
      <c r="G11" s="3"/>
      <c r="H11">
        <f>EXP(-E11/2)</f>
        <v>1.0998460175806822E-2</v>
      </c>
    </row>
    <row r="12" spans="1:10">
      <c r="A12" s="1" t="s">
        <v>12</v>
      </c>
      <c r="B12" s="1" t="s">
        <v>11</v>
      </c>
      <c r="C12" t="s">
        <v>2</v>
      </c>
      <c r="D12" s="3">
        <v>76.150000000000006</v>
      </c>
      <c r="E12" s="10">
        <f t="shared" si="3"/>
        <v>11.190000000000012</v>
      </c>
      <c r="F12" s="3">
        <f t="shared" si="4"/>
        <v>2.3061113301487048E-3</v>
      </c>
      <c r="G12" s="3">
        <f>SUM(F12,F9:F10)</f>
        <v>0.37265218461754168</v>
      </c>
      <c r="H12">
        <f>EXP(-E12/2)</f>
        <v>3.7163993354970017E-3</v>
      </c>
      <c r="I12">
        <f>SUM(H8:H12)</f>
        <v>1.611543764809835</v>
      </c>
      <c r="J12">
        <v>1.611543764809835</v>
      </c>
    </row>
    <row r="13" spans="1:10">
      <c r="D13" s="3"/>
      <c r="E13" s="10"/>
      <c r="F13" s="3"/>
      <c r="G13" s="3"/>
    </row>
    <row r="14" spans="1:10" ht="26">
      <c r="A14" s="13" t="s">
        <v>50</v>
      </c>
      <c r="B14" s="1" t="s">
        <v>13</v>
      </c>
      <c r="C14" s="15" t="s">
        <v>38</v>
      </c>
      <c r="D14" s="16">
        <v>60.25</v>
      </c>
      <c r="E14" s="17">
        <f>D14-60.25</f>
        <v>0</v>
      </c>
      <c r="F14" s="16">
        <f>H14/6.181767137</f>
        <v>0.16176604162500016</v>
      </c>
      <c r="G14" s="3"/>
      <c r="H14">
        <f t="shared" si="2"/>
        <v>1</v>
      </c>
      <c r="J14" s="14"/>
    </row>
    <row r="15" spans="1:10">
      <c r="A15" s="1" t="s">
        <v>9</v>
      </c>
      <c r="B15" s="1" t="s">
        <v>11</v>
      </c>
      <c r="C15" t="s">
        <v>29</v>
      </c>
      <c r="D15" s="3">
        <v>61.33</v>
      </c>
      <c r="E15" s="10">
        <f t="shared" ref="E15:E44" si="5">D15-60.25</f>
        <v>1.0799999999999983</v>
      </c>
      <c r="F15" s="3">
        <f t="shared" ref="F15:F44" si="6">H15/6.181767137</f>
        <v>9.4268878050426996E-2</v>
      </c>
      <c r="G15" s="3"/>
      <c r="H15">
        <f t="shared" si="2"/>
        <v>0.58274825237399019</v>
      </c>
      <c r="J15" s="14"/>
    </row>
    <row r="16" spans="1:10">
      <c r="A16" s="1" t="s">
        <v>9</v>
      </c>
      <c r="B16" s="1" t="s">
        <v>11</v>
      </c>
      <c r="C16" t="s">
        <v>48</v>
      </c>
      <c r="D16" s="3">
        <v>61.33</v>
      </c>
      <c r="E16" s="10">
        <f t="shared" si="5"/>
        <v>1.0799999999999983</v>
      </c>
      <c r="F16" s="3">
        <f t="shared" si="6"/>
        <v>9.4268878050426996E-2</v>
      </c>
      <c r="G16" s="3"/>
      <c r="H16">
        <f t="shared" si="2"/>
        <v>0.58274825237399019</v>
      </c>
      <c r="J16" s="14"/>
    </row>
    <row r="17" spans="1:10">
      <c r="A17" s="1" t="s">
        <v>9</v>
      </c>
      <c r="B17" s="1" t="s">
        <v>9</v>
      </c>
      <c r="C17" t="s">
        <v>47</v>
      </c>
      <c r="D17" s="3">
        <v>61.75</v>
      </c>
      <c r="E17" s="10">
        <f t="shared" si="5"/>
        <v>1.5</v>
      </c>
      <c r="F17" s="3">
        <f t="shared" si="6"/>
        <v>7.6412867432960815E-2</v>
      </c>
      <c r="G17" s="3"/>
      <c r="H17">
        <f t="shared" si="2"/>
        <v>0.47236655274101469</v>
      </c>
      <c r="J17" s="14"/>
    </row>
    <row r="18" spans="1:10">
      <c r="A18" s="1" t="s">
        <v>9</v>
      </c>
      <c r="B18" s="1" t="s">
        <v>11</v>
      </c>
      <c r="C18" t="s">
        <v>40</v>
      </c>
      <c r="D18" s="3">
        <v>61.76</v>
      </c>
      <c r="E18" s="10">
        <f t="shared" si="5"/>
        <v>1.509999999999998</v>
      </c>
      <c r="F18" s="3">
        <f t="shared" si="6"/>
        <v>7.6031756666692193E-2</v>
      </c>
      <c r="G18" s="3"/>
      <c r="H18">
        <f t="shared" si="2"/>
        <v>0.47001061473053846</v>
      </c>
      <c r="J18" s="14"/>
    </row>
    <row r="19" spans="1:10">
      <c r="A19" s="1" t="s">
        <v>9</v>
      </c>
      <c r="B19" s="1" t="s">
        <v>16</v>
      </c>
      <c r="C19" t="s">
        <v>46</v>
      </c>
      <c r="D19" s="3">
        <v>61.87</v>
      </c>
      <c r="E19" s="10">
        <f t="shared" si="5"/>
        <v>1.6199999999999974</v>
      </c>
      <c r="F19" s="3">
        <f t="shared" si="6"/>
        <v>7.1962928457837472E-2</v>
      </c>
      <c r="G19" s="3"/>
      <c r="H19">
        <f t="shared" si="2"/>
        <v>0.44485806622294172</v>
      </c>
      <c r="J19" s="14"/>
    </row>
    <row r="20" spans="1:10">
      <c r="A20" s="1" t="s">
        <v>9</v>
      </c>
      <c r="B20" s="1" t="s">
        <v>16</v>
      </c>
      <c r="C20" t="s">
        <v>45</v>
      </c>
      <c r="D20" s="3">
        <v>61.89</v>
      </c>
      <c r="E20" s="10">
        <f t="shared" si="5"/>
        <v>1.6400000000000006</v>
      </c>
      <c r="F20" s="3">
        <f t="shared" si="6"/>
        <v>7.1246885355785147E-2</v>
      </c>
      <c r="G20" s="3"/>
      <c r="H20">
        <f t="shared" si="2"/>
        <v>0.44043165450599914</v>
      </c>
      <c r="J20" s="14"/>
    </row>
    <row r="21" spans="1:10">
      <c r="A21" s="1" t="s">
        <v>9</v>
      </c>
      <c r="B21" s="1" t="s">
        <v>12</v>
      </c>
      <c r="C21" t="s">
        <v>44</v>
      </c>
      <c r="D21" s="3">
        <v>61.99</v>
      </c>
      <c r="E21" s="10">
        <f t="shared" si="5"/>
        <v>1.740000000000002</v>
      </c>
      <c r="F21" s="3">
        <f t="shared" si="6"/>
        <v>6.7772133754451805E-2</v>
      </c>
      <c r="G21" s="3"/>
      <c r="H21">
        <f t="shared" si="2"/>
        <v>0.41895154924763855</v>
      </c>
      <c r="J21" s="14"/>
    </row>
    <row r="22" spans="1:10">
      <c r="A22" s="1" t="s">
        <v>9</v>
      </c>
      <c r="B22" s="1" t="s">
        <v>12</v>
      </c>
      <c r="C22" t="s">
        <v>31</v>
      </c>
      <c r="D22" s="3">
        <v>63.01</v>
      </c>
      <c r="E22" s="10">
        <f t="shared" si="5"/>
        <v>2.759999999999998</v>
      </c>
      <c r="F22" s="3">
        <f t="shared" si="6"/>
        <v>4.0696866686221918E-2</v>
      </c>
      <c r="G22" s="3"/>
      <c r="H22">
        <f t="shared" si="2"/>
        <v>0.25157855305975674</v>
      </c>
      <c r="J22" s="14"/>
    </row>
    <row r="23" spans="1:10">
      <c r="A23" s="1" t="s">
        <v>9</v>
      </c>
      <c r="B23" s="1" t="s">
        <v>16</v>
      </c>
      <c r="C23" t="s">
        <v>41</v>
      </c>
      <c r="D23" s="3">
        <v>63.03</v>
      </c>
      <c r="E23" s="10">
        <f t="shared" si="5"/>
        <v>2.7800000000000011</v>
      </c>
      <c r="F23" s="3">
        <f t="shared" si="6"/>
        <v>4.0291926096806006E-2</v>
      </c>
      <c r="G23" s="3"/>
      <c r="H23">
        <f t="shared" si="2"/>
        <v>0.24907530463166805</v>
      </c>
    </row>
    <row r="24" spans="1:10">
      <c r="A24" s="1" t="s">
        <v>9</v>
      </c>
      <c r="B24" s="1" t="s">
        <v>16</v>
      </c>
      <c r="C24" t="s">
        <v>39</v>
      </c>
      <c r="D24" s="3">
        <v>63.17</v>
      </c>
      <c r="E24" s="10">
        <f t="shared" si="5"/>
        <v>2.9200000000000017</v>
      </c>
      <c r="F24" s="3">
        <f t="shared" si="6"/>
        <v>3.7567942884769105E-2</v>
      </c>
      <c r="G24" s="3"/>
      <c r="H24">
        <f t="shared" si="2"/>
        <v>0.23223627472975863</v>
      </c>
    </row>
    <row r="25" spans="1:10">
      <c r="A25" s="1" t="s">
        <v>9</v>
      </c>
      <c r="B25" s="1" t="s">
        <v>16</v>
      </c>
      <c r="C25" t="s">
        <v>36</v>
      </c>
      <c r="D25" s="3">
        <v>63.3</v>
      </c>
      <c r="E25" s="10">
        <f t="shared" si="5"/>
        <v>3.0499999999999972</v>
      </c>
      <c r="F25" s="3">
        <f t="shared" si="6"/>
        <v>3.5203696943337838E-2</v>
      </c>
      <c r="G25" s="3"/>
      <c r="H25">
        <f t="shared" si="2"/>
        <v>0.2176210568652332</v>
      </c>
    </row>
    <row r="26" spans="1:10">
      <c r="A26" s="1" t="s">
        <v>9</v>
      </c>
      <c r="B26" s="1" t="s">
        <v>16</v>
      </c>
      <c r="C26" t="s">
        <v>37</v>
      </c>
      <c r="D26" s="3">
        <v>63.32</v>
      </c>
      <c r="E26" s="10">
        <f t="shared" si="5"/>
        <v>3.0700000000000003</v>
      </c>
      <c r="F26" s="3">
        <f t="shared" si="6"/>
        <v>3.4853414306107666E-2</v>
      </c>
      <c r="G26" s="3"/>
      <c r="H26">
        <f t="shared" si="2"/>
        <v>0.21545569116974203</v>
      </c>
    </row>
    <row r="27" spans="1:10">
      <c r="A27" s="1" t="s">
        <v>9</v>
      </c>
      <c r="B27" s="1" t="s">
        <v>16</v>
      </c>
      <c r="C27" t="s">
        <v>42</v>
      </c>
      <c r="D27" s="3">
        <v>64.45</v>
      </c>
      <c r="E27" s="10">
        <f t="shared" si="5"/>
        <v>4.2000000000000028</v>
      </c>
      <c r="F27" s="3">
        <f t="shared" si="6"/>
        <v>1.9809291670020688E-2</v>
      </c>
      <c r="G27" s="3"/>
      <c r="H27">
        <f t="shared" si="2"/>
        <v>0.12245642825298174</v>
      </c>
    </row>
    <row r="28" spans="1:10">
      <c r="A28" s="1" t="s">
        <v>9</v>
      </c>
      <c r="B28" s="1" t="s">
        <v>16</v>
      </c>
      <c r="C28" t="s">
        <v>43</v>
      </c>
      <c r="D28" s="3">
        <v>64.64</v>
      </c>
      <c r="E28" s="10">
        <f t="shared" si="5"/>
        <v>4.3900000000000006</v>
      </c>
      <c r="F28" s="3">
        <f t="shared" si="6"/>
        <v>1.8014033695703827E-2</v>
      </c>
      <c r="G28" s="3"/>
      <c r="H28">
        <f t="shared" si="2"/>
        <v>0.11135856150491256</v>
      </c>
    </row>
    <row r="29" spans="1:10">
      <c r="A29" s="1" t="s">
        <v>9</v>
      </c>
      <c r="B29" s="1" t="s">
        <v>16</v>
      </c>
      <c r="C29" t="s">
        <v>28</v>
      </c>
      <c r="D29" s="3">
        <v>65</v>
      </c>
      <c r="E29" s="10">
        <f t="shared" si="5"/>
        <v>4.75</v>
      </c>
      <c r="F29" s="3">
        <f t="shared" si="6"/>
        <v>1.5046585733380319E-2</v>
      </c>
      <c r="G29" s="3"/>
      <c r="H29">
        <f t="shared" si="2"/>
        <v>9.3014489210663492E-2</v>
      </c>
    </row>
    <row r="30" spans="1:10">
      <c r="A30" s="1" t="s">
        <v>9</v>
      </c>
      <c r="B30" s="1" t="s">
        <v>16</v>
      </c>
      <c r="C30" s="15" t="s">
        <v>25</v>
      </c>
      <c r="D30" s="16">
        <v>66.290000000000006</v>
      </c>
      <c r="E30" s="17">
        <f t="shared" si="5"/>
        <v>6.0400000000000063</v>
      </c>
      <c r="F30" s="16">
        <f t="shared" si="6"/>
        <v>7.8943799209000853E-3</v>
      </c>
      <c r="G30" s="16">
        <v>0.98</v>
      </c>
      <c r="H30">
        <f t="shared" si="2"/>
        <v>4.8801218362012809E-2</v>
      </c>
    </row>
    <row r="31" spans="1:10">
      <c r="A31" s="1" t="s">
        <v>9</v>
      </c>
      <c r="B31" s="1" t="s">
        <v>16</v>
      </c>
      <c r="C31" t="s">
        <v>20</v>
      </c>
      <c r="D31" s="3">
        <v>67.11</v>
      </c>
      <c r="E31" s="10">
        <f t="shared" si="5"/>
        <v>6.8599999999999994</v>
      </c>
      <c r="F31" s="3">
        <f t="shared" si="6"/>
        <v>5.2391072091764971E-3</v>
      </c>
      <c r="G31" s="3">
        <v>0.12</v>
      </c>
      <c r="H31">
        <f t="shared" si="2"/>
        <v>3.2386940772907054E-2</v>
      </c>
    </row>
    <row r="32" spans="1:10">
      <c r="A32" s="1" t="s">
        <v>9</v>
      </c>
      <c r="B32" s="1" t="s">
        <v>16</v>
      </c>
      <c r="C32" t="s">
        <v>15</v>
      </c>
      <c r="D32" s="3">
        <v>67.150000000000006</v>
      </c>
      <c r="E32" s="10">
        <f t="shared" si="5"/>
        <v>6.9000000000000057</v>
      </c>
      <c r="F32" s="3">
        <f t="shared" si="6"/>
        <v>5.1353659357466436E-3</v>
      </c>
      <c r="G32" s="3"/>
      <c r="H32">
        <f t="shared" si="2"/>
        <v>3.1745636378067855E-2</v>
      </c>
    </row>
    <row r="33" spans="1:10">
      <c r="A33" s="1" t="s">
        <v>9</v>
      </c>
      <c r="B33" s="1" t="s">
        <v>16</v>
      </c>
      <c r="C33" t="s">
        <v>33</v>
      </c>
      <c r="D33" s="3">
        <v>68.08</v>
      </c>
      <c r="E33" s="10">
        <f t="shared" si="5"/>
        <v>7.8299999999999983</v>
      </c>
      <c r="F33" s="3">
        <f t="shared" si="6"/>
        <v>3.2257036222375283E-3</v>
      </c>
      <c r="G33" s="3"/>
      <c r="H33">
        <f t="shared" si="2"/>
        <v>1.9940548645649814E-2</v>
      </c>
    </row>
    <row r="34" spans="1:10">
      <c r="A34" s="1" t="s">
        <v>9</v>
      </c>
      <c r="B34" s="1" t="s">
        <v>16</v>
      </c>
      <c r="C34" t="s">
        <v>34</v>
      </c>
      <c r="D34" s="3">
        <v>68.11</v>
      </c>
      <c r="E34" s="10">
        <f t="shared" si="5"/>
        <v>7.8599999999999994</v>
      </c>
      <c r="F34" s="3">
        <f t="shared" si="6"/>
        <v>3.1776791518870343E-3</v>
      </c>
      <c r="G34" s="3"/>
      <c r="H34">
        <f t="shared" si="2"/>
        <v>1.9643672553065299E-2</v>
      </c>
    </row>
    <row r="35" spans="1:10">
      <c r="A35" s="1" t="s">
        <v>9</v>
      </c>
      <c r="B35" s="1" t="s">
        <v>16</v>
      </c>
      <c r="C35" t="s">
        <v>32</v>
      </c>
      <c r="D35" s="3">
        <v>68.13</v>
      </c>
      <c r="E35" s="10">
        <f t="shared" si="5"/>
        <v>7.8799999999999955</v>
      </c>
      <c r="F35" s="3">
        <f t="shared" si="6"/>
        <v>3.1460607160339622E-3</v>
      </c>
      <c r="G35" s="3"/>
      <c r="H35">
        <f t="shared" si="2"/>
        <v>1.9448214745385436E-2</v>
      </c>
    </row>
    <row r="36" spans="1:10">
      <c r="A36" s="1" t="s">
        <v>9</v>
      </c>
      <c r="B36" s="1" t="s">
        <v>16</v>
      </c>
      <c r="C36" t="s">
        <v>30</v>
      </c>
      <c r="D36" s="3">
        <v>68.290000000000006</v>
      </c>
      <c r="E36" s="10">
        <f t="shared" si="5"/>
        <v>8.0400000000000063</v>
      </c>
      <c r="F36" s="3">
        <f t="shared" si="6"/>
        <v>2.9041800736957783E-3</v>
      </c>
      <c r="G36" s="3"/>
      <c r="H36">
        <f t="shared" si="2"/>
        <v>1.79529649395028E-2</v>
      </c>
    </row>
    <row r="37" spans="1:10">
      <c r="A37" s="1" t="s">
        <v>9</v>
      </c>
      <c r="B37" s="1" t="s">
        <v>16</v>
      </c>
      <c r="C37" s="15" t="s">
        <v>24</v>
      </c>
      <c r="D37" s="16">
        <v>68.39</v>
      </c>
      <c r="E37" s="17">
        <f t="shared" si="5"/>
        <v>8.14</v>
      </c>
      <c r="F37" s="16">
        <f t="shared" si="6"/>
        <v>2.7625415401480845E-3</v>
      </c>
      <c r="G37" s="16">
        <v>0.9</v>
      </c>
      <c r="H37">
        <f t="shared" si="2"/>
        <v>1.7077388507484793E-2</v>
      </c>
    </row>
    <row r="38" spans="1:10">
      <c r="A38" s="1" t="s">
        <v>9</v>
      </c>
      <c r="B38" s="1" t="s">
        <v>16</v>
      </c>
      <c r="C38" t="s">
        <v>22</v>
      </c>
      <c r="D38" s="3">
        <v>69.099999999999994</v>
      </c>
      <c r="E38" s="10">
        <f t="shared" si="5"/>
        <v>8.8499999999999943</v>
      </c>
      <c r="F38" s="3">
        <f t="shared" si="6"/>
        <v>1.937020763712351E-3</v>
      </c>
      <c r="G38" s="3">
        <v>0.12</v>
      </c>
      <c r="H38">
        <f t="shared" si="2"/>
        <v>1.1974211300803653E-2</v>
      </c>
    </row>
    <row r="39" spans="1:10">
      <c r="A39" s="1" t="s">
        <v>9</v>
      </c>
      <c r="B39" s="1" t="s">
        <v>16</v>
      </c>
      <c r="C39" s="15" t="s">
        <v>26</v>
      </c>
      <c r="D39" s="16">
        <v>69.099999999999994</v>
      </c>
      <c r="E39" s="17">
        <f t="shared" si="5"/>
        <v>8.8499999999999943</v>
      </c>
      <c r="F39" s="16">
        <f t="shared" si="6"/>
        <v>1.937020763712351E-3</v>
      </c>
      <c r="G39" s="16">
        <v>0.6</v>
      </c>
      <c r="H39">
        <f t="shared" si="2"/>
        <v>1.1974211300803653E-2</v>
      </c>
    </row>
    <row r="40" spans="1:10">
      <c r="A40" s="1" t="s">
        <v>9</v>
      </c>
      <c r="B40" s="1" t="s">
        <v>16</v>
      </c>
      <c r="C40" t="s">
        <v>2</v>
      </c>
      <c r="D40" s="3">
        <v>69.12</v>
      </c>
      <c r="E40" s="10">
        <f t="shared" si="5"/>
        <v>8.8700000000000045</v>
      </c>
      <c r="F40" s="3">
        <f t="shared" si="6"/>
        <v>1.9177470850820901E-3</v>
      </c>
      <c r="G40" s="3">
        <v>0.11</v>
      </c>
      <c r="H40">
        <f t="shared" si="2"/>
        <v>1.1855065907638006E-2</v>
      </c>
    </row>
    <row r="41" spans="1:10">
      <c r="A41" s="1" t="s">
        <v>9</v>
      </c>
      <c r="B41" s="1" t="s">
        <v>16</v>
      </c>
      <c r="C41" t="s">
        <v>21</v>
      </c>
      <c r="D41" s="3">
        <v>69.12</v>
      </c>
      <c r="E41" s="10">
        <f t="shared" si="5"/>
        <v>8.8700000000000045</v>
      </c>
      <c r="F41" s="3">
        <f t="shared" si="6"/>
        <v>1.9177470850820901E-3</v>
      </c>
      <c r="G41" s="3">
        <v>0.04</v>
      </c>
      <c r="H41">
        <f t="shared" si="2"/>
        <v>1.1855065907638006E-2</v>
      </c>
    </row>
    <row r="42" spans="1:10">
      <c r="A42" s="1" t="s">
        <v>9</v>
      </c>
      <c r="B42" s="1" t="s">
        <v>16</v>
      </c>
      <c r="C42" t="s">
        <v>23</v>
      </c>
      <c r="D42" s="3">
        <v>69.150000000000006</v>
      </c>
      <c r="E42" s="10">
        <f t="shared" si="5"/>
        <v>8.9000000000000057</v>
      </c>
      <c r="F42" s="3">
        <f t="shared" si="6"/>
        <v>1.8891955506533361E-3</v>
      </c>
      <c r="G42" s="3">
        <v>0.12</v>
      </c>
      <c r="H42">
        <f t="shared" si="2"/>
        <v>1.1678566970395411E-2</v>
      </c>
    </row>
    <row r="43" spans="1:10">
      <c r="A43" s="1" t="s">
        <v>9</v>
      </c>
      <c r="B43" s="1" t="s">
        <v>16</v>
      </c>
      <c r="C43" t="s">
        <v>35</v>
      </c>
      <c r="D43" s="3">
        <v>70.72</v>
      </c>
      <c r="E43" s="10">
        <f t="shared" si="5"/>
        <v>10.469999999999999</v>
      </c>
      <c r="F43" s="3">
        <f t="shared" si="6"/>
        <v>8.6169931117875914E-4</v>
      </c>
      <c r="G43" s="3"/>
      <c r="H43">
        <f t="shared" si="2"/>
        <v>5.32682448382039E-3</v>
      </c>
    </row>
    <row r="44" spans="1:10">
      <c r="A44" s="1" t="s">
        <v>9</v>
      </c>
      <c r="B44" s="1" t="s">
        <v>16</v>
      </c>
      <c r="C44" t="s">
        <v>27</v>
      </c>
      <c r="D44" s="3">
        <v>70.77</v>
      </c>
      <c r="E44" s="10">
        <f t="shared" si="5"/>
        <v>10.519999999999996</v>
      </c>
      <c r="F44" s="3">
        <f t="shared" si="6"/>
        <v>8.4042387938063176E-4</v>
      </c>
      <c r="G44" s="3">
        <v>0.04</v>
      </c>
      <c r="H44">
        <f t="shared" si="2"/>
        <v>5.1953047187052407E-3</v>
      </c>
      <c r="I44">
        <f>SUM(H14:H44)</f>
        <v>6.1817671371147096</v>
      </c>
      <c r="J44">
        <v>6.1817671371147096</v>
      </c>
    </row>
    <row r="45" spans="1:10">
      <c r="D45" s="3"/>
      <c r="E45" s="10"/>
      <c r="F45" s="3"/>
      <c r="G45" s="3"/>
    </row>
    <row r="46" spans="1:10" ht="26">
      <c r="A46" s="13" t="s">
        <v>51</v>
      </c>
      <c r="B46" s="1" t="s">
        <v>13</v>
      </c>
      <c r="C46" t="s">
        <v>23</v>
      </c>
      <c r="D46" s="3">
        <v>40.54</v>
      </c>
      <c r="E46" s="10">
        <f>D46-40.54</f>
        <v>0</v>
      </c>
      <c r="F46" s="3">
        <f>H46/5.490060148</f>
        <v>0.18214736688527805</v>
      </c>
      <c r="G46" s="3"/>
      <c r="H46">
        <f t="shared" si="2"/>
        <v>1</v>
      </c>
    </row>
    <row r="47" spans="1:10">
      <c r="A47" s="1" t="s">
        <v>12</v>
      </c>
      <c r="B47" s="1" t="s">
        <v>16</v>
      </c>
      <c r="C47" t="s">
        <v>26</v>
      </c>
      <c r="D47" s="3">
        <v>40.590000000000003</v>
      </c>
      <c r="E47" s="10">
        <f t="shared" ref="E47:E55" si="7">D47-40.54</f>
        <v>5.0000000000004263E-2</v>
      </c>
      <c r="F47" s="3">
        <f t="shared" ref="F47:F55" si="8">H47/5.490060148</f>
        <v>0.17765013237307259</v>
      </c>
      <c r="G47" s="3"/>
      <c r="H47">
        <f t="shared" si="2"/>
        <v>0.97530991202833062</v>
      </c>
    </row>
    <row r="48" spans="1:10">
      <c r="A48" s="1" t="s">
        <v>12</v>
      </c>
      <c r="B48" s="1" t="s">
        <v>16</v>
      </c>
      <c r="C48" s="15" t="s">
        <v>15</v>
      </c>
      <c r="D48" s="16">
        <v>40.619999999999997</v>
      </c>
      <c r="E48" s="17">
        <f t="shared" si="7"/>
        <v>7.9999999999998295E-2</v>
      </c>
      <c r="F48" s="16">
        <f t="shared" si="8"/>
        <v>0.17500526647277889</v>
      </c>
      <c r="G48" s="3"/>
      <c r="H48">
        <f t="shared" si="2"/>
        <v>0.96078943915232407</v>
      </c>
    </row>
    <row r="49" spans="1:10">
      <c r="A49" s="1" t="s">
        <v>12</v>
      </c>
      <c r="B49" s="1" t="s">
        <v>16</v>
      </c>
      <c r="C49" t="s">
        <v>22</v>
      </c>
      <c r="D49" s="3">
        <v>41.51</v>
      </c>
      <c r="E49" s="10">
        <f t="shared" si="7"/>
        <v>0.96999999999999886</v>
      </c>
      <c r="F49" s="3">
        <f t="shared" si="8"/>
        <v>0.11214762318926154</v>
      </c>
      <c r="G49" s="3"/>
      <c r="H49">
        <f t="shared" si="2"/>
        <v>0.61569719676428547</v>
      </c>
    </row>
    <row r="50" spans="1:10">
      <c r="A50" s="12" t="s">
        <v>12</v>
      </c>
      <c r="B50" s="12" t="s">
        <v>16</v>
      </c>
      <c r="C50" t="s">
        <v>21</v>
      </c>
      <c r="D50" s="3">
        <v>41.82</v>
      </c>
      <c r="E50" s="10">
        <f t="shared" si="7"/>
        <v>1.2800000000000011</v>
      </c>
      <c r="F50" s="3">
        <f t="shared" si="8"/>
        <v>9.6044926617996712E-2</v>
      </c>
      <c r="G50" s="3"/>
      <c r="H50">
        <f t="shared" si="2"/>
        <v>0.52729242404304821</v>
      </c>
    </row>
    <row r="51" spans="1:10">
      <c r="A51" s="12" t="s">
        <v>12</v>
      </c>
      <c r="B51" s="12" t="s">
        <v>16</v>
      </c>
      <c r="C51" t="s">
        <v>25</v>
      </c>
      <c r="D51" s="3">
        <v>42.19</v>
      </c>
      <c r="E51" s="10">
        <f t="shared" si="7"/>
        <v>1.6499999999999986</v>
      </c>
      <c r="F51" s="3">
        <f t="shared" si="8"/>
        <v>7.9823349954480233E-2</v>
      </c>
      <c r="G51" s="3"/>
      <c r="H51">
        <f t="shared" si="2"/>
        <v>0.43823499246494957</v>
      </c>
    </row>
    <row r="52" spans="1:10">
      <c r="A52" s="12" t="s">
        <v>12</v>
      </c>
      <c r="B52" s="12" t="s">
        <v>16</v>
      </c>
      <c r="C52" t="s">
        <v>24</v>
      </c>
      <c r="D52" s="3">
        <v>42.57</v>
      </c>
      <c r="E52" s="10">
        <f t="shared" si="7"/>
        <v>2.0300000000000011</v>
      </c>
      <c r="F52" s="3">
        <f t="shared" si="8"/>
        <v>6.6010648346814804E-2</v>
      </c>
      <c r="G52" s="3"/>
      <c r="H52">
        <f t="shared" si="2"/>
        <v>0.3624024298324901</v>
      </c>
    </row>
    <row r="53" spans="1:10">
      <c r="A53" s="12" t="s">
        <v>12</v>
      </c>
      <c r="B53" s="12" t="s">
        <v>16</v>
      </c>
      <c r="C53" t="s">
        <v>20</v>
      </c>
      <c r="D53" s="3">
        <v>42.58</v>
      </c>
      <c r="E53" s="10">
        <f t="shared" si="7"/>
        <v>2.0399999999999991</v>
      </c>
      <c r="F53" s="3">
        <f t="shared" si="8"/>
        <v>6.568141886468061E-2</v>
      </c>
      <c r="G53" s="3"/>
      <c r="H53">
        <f t="shared" si="2"/>
        <v>0.36059494017307847</v>
      </c>
    </row>
    <row r="54" spans="1:10">
      <c r="A54" s="12" t="s">
        <v>12</v>
      </c>
      <c r="B54" s="12" t="s">
        <v>16</v>
      </c>
      <c r="C54" t="s">
        <v>2</v>
      </c>
      <c r="D54" s="3">
        <v>43.92</v>
      </c>
      <c r="E54" s="10">
        <f t="shared" si="7"/>
        <v>3.3800000000000026</v>
      </c>
      <c r="F54" s="3">
        <f t="shared" si="8"/>
        <v>3.3609745434247842E-2</v>
      </c>
      <c r="G54" s="3"/>
      <c r="H54">
        <f t="shared" si="2"/>
        <v>0.18451952399298904</v>
      </c>
    </row>
    <row r="55" spans="1:10" ht="14" thickBot="1">
      <c r="A55" s="7" t="s">
        <v>12</v>
      </c>
      <c r="B55" s="7" t="s">
        <v>16</v>
      </c>
      <c r="C55" s="8" t="s">
        <v>27</v>
      </c>
      <c r="D55" s="9">
        <v>46</v>
      </c>
      <c r="E55" s="11">
        <f t="shared" si="7"/>
        <v>5.4600000000000009</v>
      </c>
      <c r="F55" s="9">
        <f t="shared" si="8"/>
        <v>1.1879521883177644E-2</v>
      </c>
      <c r="G55" s="9"/>
      <c r="H55">
        <f t="shared" si="2"/>
        <v>6.5219289668127498E-2</v>
      </c>
      <c r="I55">
        <f>SUM(H46:H55)</f>
        <v>5.4900601481196238</v>
      </c>
      <c r="J55">
        <v>5.4900601481196238</v>
      </c>
    </row>
    <row r="56" spans="1:10">
      <c r="D56" s="3"/>
    </row>
    <row r="57" spans="1:10">
      <c r="D57" s="3"/>
    </row>
    <row r="58" spans="1:10">
      <c r="D58" s="3"/>
    </row>
    <row r="59" spans="1:10">
      <c r="D59" s="3"/>
    </row>
    <row r="60" spans="1:10">
      <c r="D60" s="3"/>
    </row>
    <row r="61" spans="1:10">
      <c r="D61" s="3"/>
    </row>
    <row r="62" spans="1:10">
      <c r="D62" s="3"/>
    </row>
    <row r="63" spans="1:10">
      <c r="D63" s="3"/>
    </row>
    <row r="64" spans="1:10">
      <c r="D64" s="3"/>
    </row>
    <row r="65" spans="4:4" customFormat="1">
      <c r="D65" s="3"/>
    </row>
    <row r="66" spans="4:4" customFormat="1">
      <c r="D66" s="3"/>
    </row>
    <row r="67" spans="4:4" customFormat="1">
      <c r="D67" s="3"/>
    </row>
    <row r="68" spans="4:4" customFormat="1">
      <c r="D68" s="3"/>
    </row>
    <row r="69" spans="4:4" customFormat="1">
      <c r="D69" s="3"/>
    </row>
    <row r="70" spans="4:4" customFormat="1">
      <c r="D70" s="3"/>
    </row>
    <row r="71" spans="4:4" customFormat="1">
      <c r="D71" s="3"/>
    </row>
    <row r="72" spans="4:4" customFormat="1">
      <c r="D72" s="3"/>
    </row>
    <row r="73" spans="4:4" customFormat="1">
      <c r="D73" s="3"/>
    </row>
    <row r="74" spans="4:4" customFormat="1">
      <c r="D74" s="3"/>
    </row>
    <row r="75" spans="4:4" customFormat="1">
      <c r="D75" s="3"/>
    </row>
    <row r="76" spans="4:4" customFormat="1">
      <c r="D76" s="3"/>
    </row>
    <row r="77" spans="4:4" customFormat="1">
      <c r="D77" s="3"/>
    </row>
    <row r="78" spans="4:4" customFormat="1">
      <c r="D78" s="3"/>
    </row>
    <row r="79" spans="4:4" customFormat="1">
      <c r="D79" s="3"/>
    </row>
    <row r="80" spans="4:4" customFormat="1">
      <c r="D80" s="3"/>
    </row>
    <row r="81" spans="4:4" customFormat="1">
      <c r="D81" s="3"/>
    </row>
    <row r="82" spans="4:4" customFormat="1">
      <c r="D82" s="3"/>
    </row>
    <row r="83" spans="4:4" customFormat="1">
      <c r="D83" s="3"/>
    </row>
    <row r="84" spans="4:4" customFormat="1">
      <c r="D84" s="3"/>
    </row>
    <row r="85" spans="4:4" customFormat="1">
      <c r="D85" s="3"/>
    </row>
    <row r="86" spans="4:4" customFormat="1">
      <c r="D86" s="3"/>
    </row>
    <row r="87" spans="4:4" customFormat="1">
      <c r="D87" s="3"/>
    </row>
    <row r="88" spans="4:4" customFormat="1">
      <c r="D88" s="3"/>
    </row>
    <row r="89" spans="4:4" customFormat="1">
      <c r="D89" s="3"/>
    </row>
    <row r="90" spans="4:4" customFormat="1">
      <c r="D90" s="3"/>
    </row>
    <row r="91" spans="4:4" customFormat="1">
      <c r="D91" s="3"/>
    </row>
    <row r="92" spans="4:4" customFormat="1">
      <c r="D92" s="3"/>
    </row>
    <row r="93" spans="4:4" customFormat="1">
      <c r="D93" s="3"/>
    </row>
    <row r="94" spans="4:4" customFormat="1">
      <c r="D94" s="3"/>
    </row>
    <row r="95" spans="4:4" customFormat="1">
      <c r="D95" s="3"/>
    </row>
    <row r="96" spans="4:4" customFormat="1">
      <c r="D96" s="3"/>
    </row>
    <row r="97" spans="4:4" customFormat="1">
      <c r="D97" s="3"/>
    </row>
    <row r="98" spans="4:4" customFormat="1">
      <c r="D98" s="3"/>
    </row>
    <row r="99" spans="4:4" customFormat="1">
      <c r="D99" s="3"/>
    </row>
    <row r="100" spans="4:4" customFormat="1">
      <c r="D100" s="3"/>
    </row>
    <row r="101" spans="4:4" customFormat="1">
      <c r="D101" s="3"/>
    </row>
    <row r="102" spans="4:4" customFormat="1">
      <c r="D102" s="3"/>
    </row>
    <row r="103" spans="4:4" customFormat="1">
      <c r="D103" s="3"/>
    </row>
    <row r="104" spans="4:4" customFormat="1">
      <c r="D104" s="3"/>
    </row>
    <row r="105" spans="4:4" customFormat="1">
      <c r="D105" s="3"/>
    </row>
    <row r="106" spans="4:4" customFormat="1">
      <c r="D106" s="3"/>
    </row>
    <row r="107" spans="4:4" customFormat="1">
      <c r="D107" s="3"/>
    </row>
    <row r="108" spans="4:4" customFormat="1">
      <c r="D108" s="3"/>
    </row>
    <row r="109" spans="4:4" customFormat="1">
      <c r="D109" s="3"/>
    </row>
    <row r="110" spans="4:4" customFormat="1">
      <c r="D110" s="3"/>
    </row>
    <row r="111" spans="4:4" customFormat="1">
      <c r="D111" s="3"/>
    </row>
    <row r="112" spans="4:4" customFormat="1">
      <c r="D112" s="3"/>
    </row>
    <row r="113" spans="4:4" customFormat="1">
      <c r="D113" s="3"/>
    </row>
    <row r="114" spans="4:4" customFormat="1">
      <c r="D114" s="3"/>
    </row>
    <row r="115" spans="4:4" customFormat="1">
      <c r="D115" s="3"/>
    </row>
    <row r="116" spans="4:4" customFormat="1">
      <c r="D116" s="3"/>
    </row>
    <row r="117" spans="4:4" customFormat="1">
      <c r="D117" s="3"/>
    </row>
    <row r="118" spans="4:4" customFormat="1">
      <c r="D118" s="3"/>
    </row>
    <row r="119" spans="4:4" customFormat="1">
      <c r="D119" s="3"/>
    </row>
    <row r="120" spans="4:4" customFormat="1">
      <c r="D120" s="3"/>
    </row>
    <row r="121" spans="4:4" customFormat="1">
      <c r="D121" s="3"/>
    </row>
    <row r="122" spans="4:4" customFormat="1">
      <c r="D122" s="3"/>
    </row>
    <row r="123" spans="4:4" customFormat="1">
      <c r="D123" s="3"/>
    </row>
    <row r="124" spans="4:4" customFormat="1">
      <c r="D124" s="3"/>
    </row>
    <row r="125" spans="4:4" customFormat="1">
      <c r="D125" s="3"/>
    </row>
    <row r="126" spans="4:4" customFormat="1">
      <c r="D126" s="3"/>
    </row>
    <row r="127" spans="4:4" customFormat="1">
      <c r="D127" s="3"/>
    </row>
    <row r="128" spans="4:4" customFormat="1">
      <c r="D128" s="3"/>
    </row>
    <row r="129" spans="4:4" customFormat="1">
      <c r="D129" s="3"/>
    </row>
    <row r="130" spans="4:4" customFormat="1">
      <c r="D130" s="3"/>
    </row>
    <row r="131" spans="4:4" customFormat="1">
      <c r="D131" s="3"/>
    </row>
    <row r="132" spans="4:4" customFormat="1">
      <c r="D132" s="3"/>
    </row>
    <row r="133" spans="4:4" customFormat="1">
      <c r="D133" s="3"/>
    </row>
    <row r="134" spans="4:4" customFormat="1">
      <c r="D134" s="3"/>
    </row>
    <row r="135" spans="4:4" customFormat="1">
      <c r="D135" s="3"/>
    </row>
    <row r="136" spans="4:4" customFormat="1">
      <c r="D136" s="3"/>
    </row>
    <row r="137" spans="4:4" customFormat="1">
      <c r="D137" s="3"/>
    </row>
    <row r="138" spans="4:4" customFormat="1">
      <c r="D138" s="3"/>
    </row>
    <row r="139" spans="4:4" customFormat="1">
      <c r="D139" s="3"/>
    </row>
    <row r="140" spans="4:4" customFormat="1">
      <c r="D140" s="3"/>
    </row>
    <row r="141" spans="4:4" customFormat="1">
      <c r="D141" s="3"/>
    </row>
    <row r="142" spans="4:4" customFormat="1">
      <c r="D142" s="3"/>
    </row>
    <row r="143" spans="4:4" customFormat="1">
      <c r="D143" s="3"/>
    </row>
    <row r="144" spans="4:4" customFormat="1">
      <c r="D144" s="3"/>
    </row>
    <row r="145" spans="4:4" customFormat="1">
      <c r="D145" s="3"/>
    </row>
    <row r="146" spans="4:4" customFormat="1">
      <c r="D146" s="3"/>
    </row>
    <row r="147" spans="4:4" customFormat="1">
      <c r="D147" s="3"/>
    </row>
    <row r="148" spans="4:4" customFormat="1">
      <c r="D148" s="3"/>
    </row>
    <row r="149" spans="4:4" customFormat="1">
      <c r="D149" s="3"/>
    </row>
    <row r="150" spans="4:4" customFormat="1">
      <c r="D150" s="3"/>
    </row>
    <row r="151" spans="4:4" customFormat="1">
      <c r="D151" s="3"/>
    </row>
    <row r="152" spans="4:4" customFormat="1">
      <c r="D152" s="3"/>
    </row>
    <row r="153" spans="4:4" customFormat="1">
      <c r="D153" s="3"/>
    </row>
    <row r="154" spans="4:4" customFormat="1">
      <c r="D154" s="3"/>
    </row>
    <row r="155" spans="4:4" customFormat="1">
      <c r="D155" s="3"/>
    </row>
    <row r="156" spans="4:4" customFormat="1">
      <c r="D156" s="3"/>
    </row>
    <row r="157" spans="4:4" customFormat="1">
      <c r="D157" s="3"/>
    </row>
    <row r="158" spans="4:4" customFormat="1">
      <c r="D158" s="3"/>
    </row>
    <row r="159" spans="4:4" customFormat="1">
      <c r="D159" s="3"/>
    </row>
    <row r="160" spans="4:4" customFormat="1">
      <c r="D160" s="3"/>
    </row>
    <row r="161" spans="4:4" customFormat="1">
      <c r="D161" s="3"/>
    </row>
    <row r="162" spans="4:4" customFormat="1">
      <c r="D162" s="3"/>
    </row>
    <row r="163" spans="4:4" customFormat="1">
      <c r="D163" s="3"/>
    </row>
    <row r="164" spans="4:4" customFormat="1">
      <c r="D164" s="3"/>
    </row>
    <row r="165" spans="4:4" customFormat="1">
      <c r="D165" s="3"/>
    </row>
    <row r="166" spans="4:4" customFormat="1">
      <c r="D166" s="3"/>
    </row>
    <row r="167" spans="4:4" customFormat="1">
      <c r="D167" s="3"/>
    </row>
    <row r="168" spans="4:4" customFormat="1">
      <c r="D168" s="3"/>
    </row>
    <row r="169" spans="4:4" customFormat="1">
      <c r="D169" s="3"/>
    </row>
    <row r="170" spans="4:4" customFormat="1">
      <c r="D170" s="3"/>
    </row>
    <row r="171" spans="4:4" customFormat="1">
      <c r="D171" s="3"/>
    </row>
    <row r="172" spans="4:4" customFormat="1">
      <c r="D172" s="3"/>
    </row>
    <row r="173" spans="4:4" customFormat="1">
      <c r="D173" s="3"/>
    </row>
    <row r="174" spans="4:4" customFormat="1">
      <c r="D174" s="3"/>
    </row>
    <row r="175" spans="4:4" customFormat="1">
      <c r="D175" s="3"/>
    </row>
    <row r="176" spans="4:4" customFormat="1">
      <c r="D176" s="3"/>
    </row>
    <row r="177" spans="4:4" customFormat="1">
      <c r="D177" s="3"/>
    </row>
    <row r="178" spans="4:4" customFormat="1">
      <c r="D178" s="3"/>
    </row>
    <row r="179" spans="4:4" customFormat="1">
      <c r="D179" s="3"/>
    </row>
    <row r="180" spans="4:4" customFormat="1">
      <c r="D180" s="3"/>
    </row>
    <row r="181" spans="4:4" customFormat="1">
      <c r="D181" s="3"/>
    </row>
    <row r="182" spans="4:4" customFormat="1">
      <c r="D182" s="3"/>
    </row>
    <row r="183" spans="4:4" customFormat="1">
      <c r="D183" s="3"/>
    </row>
    <row r="184" spans="4:4" customFormat="1">
      <c r="D184" s="3"/>
    </row>
    <row r="185" spans="4:4" customFormat="1">
      <c r="D185" s="3"/>
    </row>
    <row r="186" spans="4:4" customFormat="1">
      <c r="D186" s="3"/>
    </row>
    <row r="187" spans="4:4" customFormat="1">
      <c r="D187" s="3"/>
    </row>
    <row r="188" spans="4:4" customFormat="1">
      <c r="D188" s="3"/>
    </row>
    <row r="189" spans="4:4" customFormat="1">
      <c r="D189" s="3"/>
    </row>
    <row r="190" spans="4:4" customFormat="1">
      <c r="D190" s="3"/>
    </row>
    <row r="191" spans="4:4" customFormat="1">
      <c r="D191" s="3"/>
    </row>
    <row r="192" spans="4:4" customFormat="1">
      <c r="D192" s="3"/>
    </row>
    <row r="193" spans="4:4" customFormat="1">
      <c r="D193" s="3"/>
    </row>
    <row r="194" spans="4:4" customFormat="1">
      <c r="D194" s="3"/>
    </row>
    <row r="195" spans="4:4" customFormat="1">
      <c r="D195" s="3"/>
    </row>
    <row r="196" spans="4:4" customFormat="1">
      <c r="D196" s="3"/>
    </row>
    <row r="197" spans="4:4" customFormat="1">
      <c r="D197" s="3"/>
    </row>
    <row r="198" spans="4:4" customFormat="1">
      <c r="D198" s="3"/>
    </row>
    <row r="199" spans="4:4" customFormat="1">
      <c r="D199" s="3"/>
    </row>
    <row r="200" spans="4:4" customFormat="1">
      <c r="D200" s="3"/>
    </row>
    <row r="201" spans="4:4" customFormat="1">
      <c r="D201" s="3"/>
    </row>
    <row r="202" spans="4:4" customFormat="1">
      <c r="D202" s="3"/>
    </row>
    <row r="203" spans="4:4" customFormat="1">
      <c r="D203" s="3"/>
    </row>
    <row r="204" spans="4:4" customFormat="1">
      <c r="D204" s="3"/>
    </row>
    <row r="205" spans="4:4" customFormat="1">
      <c r="D205" s="3"/>
    </row>
    <row r="206" spans="4:4" customFormat="1">
      <c r="D206" s="3"/>
    </row>
    <row r="207" spans="4:4" customFormat="1">
      <c r="D207" s="3"/>
    </row>
    <row r="208" spans="4:4" customFormat="1">
      <c r="D208" s="3"/>
    </row>
    <row r="209" spans="4:4" customFormat="1">
      <c r="D209" s="3"/>
    </row>
    <row r="210" spans="4:4" customFormat="1">
      <c r="D210" s="3"/>
    </row>
    <row r="211" spans="4:4" customFormat="1">
      <c r="D211" s="3"/>
    </row>
    <row r="212" spans="4:4" customFormat="1">
      <c r="D212" s="3"/>
    </row>
    <row r="213" spans="4:4" customFormat="1">
      <c r="D213" s="3"/>
    </row>
    <row r="214" spans="4:4" customFormat="1">
      <c r="D214" s="3"/>
    </row>
    <row r="215" spans="4:4" customFormat="1">
      <c r="D215" s="3"/>
    </row>
    <row r="216" spans="4:4" customFormat="1">
      <c r="D216" s="3"/>
    </row>
    <row r="217" spans="4:4" customFormat="1">
      <c r="D217" s="3"/>
    </row>
    <row r="218" spans="4:4" customFormat="1">
      <c r="D218" s="3"/>
    </row>
    <row r="219" spans="4:4" customFormat="1">
      <c r="D219" s="3"/>
    </row>
    <row r="220" spans="4:4" customFormat="1">
      <c r="D220" s="3"/>
    </row>
    <row r="221" spans="4:4" customFormat="1">
      <c r="D221" s="3"/>
    </row>
    <row r="222" spans="4:4" customFormat="1">
      <c r="D222" s="3"/>
    </row>
    <row r="223" spans="4:4" customFormat="1">
      <c r="D223" s="3"/>
    </row>
    <row r="224" spans="4:4" customFormat="1">
      <c r="D224" s="3"/>
    </row>
    <row r="225" spans="4:4" customFormat="1">
      <c r="D225" s="3"/>
    </row>
    <row r="226" spans="4:4" customFormat="1">
      <c r="D226" s="3"/>
    </row>
    <row r="227" spans="4:4" customFormat="1">
      <c r="D227" s="3"/>
    </row>
    <row r="228" spans="4:4" customFormat="1">
      <c r="D228" s="3"/>
    </row>
    <row r="229" spans="4:4" customFormat="1">
      <c r="D229" s="3"/>
    </row>
    <row r="230" spans="4:4" customFormat="1">
      <c r="D230" s="3"/>
    </row>
    <row r="231" spans="4:4" customFormat="1">
      <c r="D231" s="3"/>
    </row>
    <row r="232" spans="4:4" customFormat="1">
      <c r="D232" s="3"/>
    </row>
    <row r="233" spans="4:4" customFormat="1">
      <c r="D233" s="3"/>
    </row>
    <row r="234" spans="4:4" customFormat="1">
      <c r="D234" s="3"/>
    </row>
    <row r="235" spans="4:4" customFormat="1">
      <c r="D235" s="3"/>
    </row>
    <row r="236" spans="4:4" customFormat="1">
      <c r="D236" s="3"/>
    </row>
    <row r="237" spans="4:4" customFormat="1">
      <c r="D237" s="3"/>
    </row>
    <row r="238" spans="4:4" customFormat="1">
      <c r="D238" s="3"/>
    </row>
    <row r="239" spans="4:4" customFormat="1">
      <c r="D239" s="3"/>
    </row>
    <row r="240" spans="4:4" customFormat="1">
      <c r="D240" s="3"/>
    </row>
    <row r="241" spans="4:4" customFormat="1">
      <c r="D241" s="3"/>
    </row>
    <row r="242" spans="4:4" customFormat="1">
      <c r="D242" s="3"/>
    </row>
    <row r="243" spans="4:4" customFormat="1">
      <c r="D243" s="3"/>
    </row>
    <row r="244" spans="4:4" customFormat="1">
      <c r="D244" s="3"/>
    </row>
    <row r="245" spans="4:4" customFormat="1">
      <c r="D245" s="3"/>
    </row>
    <row r="246" spans="4:4" customFormat="1">
      <c r="D246" s="3"/>
    </row>
    <row r="247" spans="4:4" customFormat="1">
      <c r="D247" s="3"/>
    </row>
    <row r="248" spans="4:4" customFormat="1">
      <c r="D248" s="3"/>
    </row>
    <row r="249" spans="4:4" customFormat="1">
      <c r="D249" s="3"/>
    </row>
    <row r="250" spans="4:4" customFormat="1">
      <c r="D250" s="3"/>
    </row>
    <row r="251" spans="4:4" customFormat="1">
      <c r="D251" s="3"/>
    </row>
    <row r="252" spans="4:4" customFormat="1">
      <c r="D252" s="3"/>
    </row>
    <row r="253" spans="4:4" customFormat="1">
      <c r="D253" s="3"/>
    </row>
    <row r="254" spans="4:4" customFormat="1">
      <c r="D254" s="3"/>
    </row>
    <row r="255" spans="4:4" customFormat="1">
      <c r="D255" s="3"/>
    </row>
    <row r="256" spans="4:4" customFormat="1">
      <c r="D256" s="3"/>
    </row>
    <row r="257" spans="4:4" customFormat="1">
      <c r="D257" s="3"/>
    </row>
    <row r="258" spans="4:4" customFormat="1">
      <c r="D258" s="3"/>
    </row>
    <row r="259" spans="4:4" customFormat="1">
      <c r="D259" s="3"/>
    </row>
    <row r="260" spans="4:4" customFormat="1">
      <c r="D260" s="3"/>
    </row>
    <row r="261" spans="4:4" customFormat="1">
      <c r="D261" s="3"/>
    </row>
    <row r="262" spans="4:4" customFormat="1">
      <c r="D262" s="3"/>
    </row>
    <row r="263" spans="4:4" customFormat="1">
      <c r="D263" s="3"/>
    </row>
    <row r="264" spans="4:4" customFormat="1">
      <c r="D264" s="3"/>
    </row>
    <row r="265" spans="4:4" customFormat="1">
      <c r="D265" s="3"/>
    </row>
    <row r="266" spans="4:4" customFormat="1">
      <c r="D266" s="3"/>
    </row>
    <row r="267" spans="4:4" customFormat="1">
      <c r="D267" s="3"/>
    </row>
    <row r="268" spans="4:4" customFormat="1">
      <c r="D268" s="3"/>
    </row>
    <row r="269" spans="4:4" customFormat="1">
      <c r="D269" s="3"/>
    </row>
    <row r="270" spans="4:4" customFormat="1">
      <c r="D270" s="3"/>
    </row>
    <row r="271" spans="4:4" customFormat="1">
      <c r="D271" s="3"/>
    </row>
    <row r="272" spans="4:4" customFormat="1">
      <c r="D272" s="3"/>
    </row>
    <row r="273" spans="4:4" customFormat="1">
      <c r="D273" s="3"/>
    </row>
    <row r="274" spans="4:4" customFormat="1">
      <c r="D274" s="3"/>
    </row>
    <row r="275" spans="4:4" customFormat="1">
      <c r="D275" s="3"/>
    </row>
    <row r="276" spans="4:4" customFormat="1">
      <c r="D276" s="3"/>
    </row>
    <row r="277" spans="4:4" customFormat="1">
      <c r="D277" s="3"/>
    </row>
    <row r="278" spans="4:4" customFormat="1">
      <c r="D278" s="3"/>
    </row>
    <row r="279" spans="4:4" customFormat="1">
      <c r="D279" s="3"/>
    </row>
    <row r="280" spans="4:4" customFormat="1">
      <c r="D280" s="3"/>
    </row>
    <row r="281" spans="4:4" customFormat="1">
      <c r="D281" s="3"/>
    </row>
    <row r="282" spans="4:4" customFormat="1">
      <c r="D282" s="3"/>
    </row>
    <row r="283" spans="4:4" customFormat="1">
      <c r="D283" s="3"/>
    </row>
    <row r="284" spans="4:4" customFormat="1">
      <c r="D284" s="3"/>
    </row>
    <row r="285" spans="4:4" customFormat="1">
      <c r="D285" s="3"/>
    </row>
    <row r="286" spans="4:4" customFormat="1">
      <c r="D286" s="3"/>
    </row>
    <row r="287" spans="4:4" customFormat="1">
      <c r="D287" s="3"/>
    </row>
    <row r="288" spans="4:4" customFormat="1">
      <c r="D288" s="3"/>
    </row>
    <row r="289" spans="4:4" customFormat="1">
      <c r="D289" s="3"/>
    </row>
    <row r="290" spans="4:4" customFormat="1">
      <c r="D290" s="3"/>
    </row>
    <row r="291" spans="4:4" customFormat="1">
      <c r="D291" s="3"/>
    </row>
    <row r="292" spans="4:4" customFormat="1">
      <c r="D292" s="3"/>
    </row>
    <row r="293" spans="4:4" customFormat="1">
      <c r="D293" s="3"/>
    </row>
    <row r="294" spans="4:4" customFormat="1">
      <c r="D294" s="3"/>
    </row>
    <row r="295" spans="4:4" customFormat="1">
      <c r="D295" s="3"/>
    </row>
    <row r="296" spans="4:4" customFormat="1">
      <c r="D296" s="3"/>
    </row>
    <row r="297" spans="4:4" customFormat="1">
      <c r="D297" s="3"/>
    </row>
    <row r="298" spans="4:4" customFormat="1">
      <c r="D298" s="3"/>
    </row>
    <row r="299" spans="4:4" customFormat="1">
      <c r="D299" s="3"/>
    </row>
    <row r="300" spans="4:4" customFormat="1">
      <c r="D300" s="3"/>
    </row>
    <row r="301" spans="4:4" customFormat="1">
      <c r="D301" s="3"/>
    </row>
    <row r="302" spans="4:4" customFormat="1">
      <c r="D302" s="3"/>
    </row>
    <row r="303" spans="4:4" customFormat="1">
      <c r="D303" s="3"/>
    </row>
    <row r="304" spans="4:4" customFormat="1">
      <c r="D304" s="3"/>
    </row>
    <row r="305" spans="4:4" customFormat="1">
      <c r="D305" s="3"/>
    </row>
    <row r="306" spans="4:4" customFormat="1">
      <c r="D306" s="3"/>
    </row>
    <row r="307" spans="4:4" customFormat="1">
      <c r="D307" s="3"/>
    </row>
    <row r="308" spans="4:4" customFormat="1">
      <c r="D308" s="3"/>
    </row>
    <row r="309" spans="4:4" customFormat="1">
      <c r="D309" s="3"/>
    </row>
    <row r="310" spans="4:4" customFormat="1">
      <c r="D310" s="3"/>
    </row>
    <row r="311" spans="4:4" customFormat="1">
      <c r="D311" s="3"/>
    </row>
    <row r="312" spans="4:4" customFormat="1">
      <c r="D312" s="3"/>
    </row>
    <row r="313" spans="4:4" customFormat="1">
      <c r="D313" s="3"/>
    </row>
    <row r="314" spans="4:4" customFormat="1">
      <c r="D314" s="3"/>
    </row>
    <row r="315" spans="4:4" customFormat="1">
      <c r="D315" s="3"/>
    </row>
    <row r="316" spans="4:4" customFormat="1">
      <c r="D316" s="3"/>
    </row>
    <row r="317" spans="4:4" customFormat="1">
      <c r="D317" s="3"/>
    </row>
    <row r="318" spans="4:4" customFormat="1">
      <c r="D318" s="3"/>
    </row>
    <row r="319" spans="4:4" customFormat="1">
      <c r="D319" s="3"/>
    </row>
    <row r="320" spans="4:4" customFormat="1">
      <c r="D320" s="3"/>
    </row>
    <row r="321" spans="4:4" customFormat="1">
      <c r="D321" s="3"/>
    </row>
    <row r="322" spans="4:4" customFormat="1">
      <c r="D322" s="3"/>
    </row>
    <row r="323" spans="4:4" customFormat="1">
      <c r="D323" s="3"/>
    </row>
    <row r="324" spans="4:4" customFormat="1">
      <c r="D324" s="3"/>
    </row>
    <row r="325" spans="4:4" customFormat="1">
      <c r="D325" s="3"/>
    </row>
    <row r="326" spans="4:4" customFormat="1">
      <c r="D326" s="3"/>
    </row>
    <row r="327" spans="4:4" customFormat="1">
      <c r="D327" s="3"/>
    </row>
    <row r="328" spans="4:4" customFormat="1">
      <c r="D328" s="3"/>
    </row>
    <row r="329" spans="4:4" customFormat="1">
      <c r="D329" s="3"/>
    </row>
    <row r="330" spans="4:4" customFormat="1">
      <c r="D330" s="3"/>
    </row>
    <row r="331" spans="4:4" customFormat="1">
      <c r="D331" s="3"/>
    </row>
    <row r="332" spans="4:4" customFormat="1">
      <c r="D332" s="3"/>
    </row>
    <row r="333" spans="4:4" customFormat="1">
      <c r="D333" s="3"/>
    </row>
    <row r="334" spans="4:4" customFormat="1">
      <c r="D334" s="3"/>
    </row>
    <row r="335" spans="4:4" customFormat="1">
      <c r="D335" s="3"/>
    </row>
    <row r="336" spans="4:4" customFormat="1">
      <c r="D336" s="3"/>
    </row>
    <row r="337" spans="4:4" customFormat="1">
      <c r="D337" s="3"/>
    </row>
    <row r="338" spans="4:4" customFormat="1">
      <c r="D338" s="3"/>
    </row>
    <row r="339" spans="4:4" customFormat="1">
      <c r="D339" s="3"/>
    </row>
    <row r="340" spans="4:4" customFormat="1">
      <c r="D340" s="3"/>
    </row>
    <row r="341" spans="4:4" customFormat="1">
      <c r="D341" s="3"/>
    </row>
    <row r="342" spans="4:4" customFormat="1">
      <c r="D342" s="3"/>
    </row>
    <row r="343" spans="4:4" customFormat="1">
      <c r="D343" s="3"/>
    </row>
    <row r="344" spans="4:4" customFormat="1">
      <c r="D344" s="3"/>
    </row>
    <row r="345" spans="4:4" customFormat="1">
      <c r="D345" s="3"/>
    </row>
    <row r="346" spans="4:4" customFormat="1">
      <c r="D346" s="3"/>
    </row>
    <row r="347" spans="4:4" customFormat="1">
      <c r="D347" s="3"/>
    </row>
    <row r="348" spans="4:4" customFormat="1">
      <c r="D348" s="3"/>
    </row>
    <row r="349" spans="4:4" customFormat="1">
      <c r="D349" s="3"/>
    </row>
    <row r="350" spans="4:4" customFormat="1">
      <c r="D350" s="3"/>
    </row>
    <row r="351" spans="4:4" customFormat="1">
      <c r="D351" s="3"/>
    </row>
    <row r="352" spans="4:4" customFormat="1">
      <c r="D352" s="3"/>
    </row>
    <row r="353" spans="4:4" customFormat="1">
      <c r="D353" s="3"/>
    </row>
    <row r="354" spans="4:4" customFormat="1">
      <c r="D354" s="3"/>
    </row>
    <row r="355" spans="4:4" customFormat="1">
      <c r="D355" s="3"/>
    </row>
    <row r="356" spans="4:4" customFormat="1">
      <c r="D356" s="3"/>
    </row>
    <row r="357" spans="4:4" customFormat="1">
      <c r="D357" s="3"/>
    </row>
    <row r="358" spans="4:4" customFormat="1">
      <c r="D358" s="3"/>
    </row>
    <row r="359" spans="4:4" customFormat="1">
      <c r="D359" s="3"/>
    </row>
    <row r="360" spans="4:4" customFormat="1">
      <c r="D360" s="3"/>
    </row>
    <row r="361" spans="4:4" customFormat="1">
      <c r="D361" s="3"/>
    </row>
    <row r="362" spans="4:4" customFormat="1">
      <c r="D362" s="3"/>
    </row>
    <row r="363" spans="4:4" customFormat="1">
      <c r="D363" s="3"/>
    </row>
    <row r="364" spans="4:4" customFormat="1">
      <c r="D364" s="3"/>
    </row>
    <row r="365" spans="4:4" customFormat="1">
      <c r="D365" s="3"/>
    </row>
    <row r="366" spans="4:4" customFormat="1">
      <c r="D366" s="3"/>
    </row>
    <row r="367" spans="4:4" customFormat="1">
      <c r="D367" s="3"/>
    </row>
    <row r="368" spans="4:4" customFormat="1">
      <c r="D368" s="3"/>
    </row>
    <row r="369" spans="4:4" customFormat="1">
      <c r="D369" s="3"/>
    </row>
    <row r="370" spans="4:4" customFormat="1">
      <c r="D370" s="3"/>
    </row>
  </sheetData>
  <sortState ref="C44:D53">
    <sortCondition ref="D44:D53"/>
  </sortState>
  <phoneticPr fontId="1" type="noConversion"/>
  <pageMargins left="0.75" right="0.75" top="1" bottom="1" header="0.5" footer="0.5"/>
  <pageSetup paperSize="9" scale="5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opLeftCell="A28" workbookViewId="0">
      <selection activeCell="A59" sqref="A59:F99"/>
    </sheetView>
  </sheetViews>
  <sheetFormatPr baseColWidth="10" defaultRowHeight="13" x14ac:dyDescent="0"/>
  <cols>
    <col min="1" max="1" width="35" style="1" bestFit="1" customWidth="1"/>
    <col min="2" max="2" width="10.7109375" style="1"/>
    <col min="3" max="3" width="50.85546875" bestFit="1" customWidth="1"/>
    <col min="4" max="5" width="10.7109375" style="2"/>
    <col min="6" max="6" width="6.140625" style="2" customWidth="1"/>
    <col min="7" max="7" width="12.5703125" style="2" customWidth="1"/>
    <col min="10" max="10" width="21.7109375" bestFit="1" customWidth="1"/>
  </cols>
  <sheetData>
    <row r="1" spans="1:10" s="4" customFormat="1" ht="40" customHeight="1" thickBot="1">
      <c r="A1" s="19" t="s">
        <v>5</v>
      </c>
      <c r="B1" s="5" t="s">
        <v>8</v>
      </c>
      <c r="C1" s="6" t="s">
        <v>7</v>
      </c>
      <c r="D1" s="6" t="s">
        <v>0</v>
      </c>
      <c r="E1" s="6" t="s">
        <v>14</v>
      </c>
      <c r="F1" s="6" t="s">
        <v>6</v>
      </c>
      <c r="G1" s="18" t="s">
        <v>49</v>
      </c>
    </row>
    <row r="2" spans="1:10">
      <c r="A2" s="1" t="s">
        <v>85</v>
      </c>
      <c r="B2" s="1" t="s">
        <v>17</v>
      </c>
      <c r="C2" t="s">
        <v>4</v>
      </c>
      <c r="D2" s="3">
        <v>93.09</v>
      </c>
      <c r="E2" s="10">
        <f>D2-93.09</f>
        <v>0</v>
      </c>
      <c r="F2" s="3">
        <f>H2/I6</f>
        <v>0.62045796000982212</v>
      </c>
      <c r="G2" s="3">
        <f>SUM(F2,F4,F6)</f>
        <v>0.74408123427383088</v>
      </c>
      <c r="H2">
        <f>EXP(-E2/2)</f>
        <v>1</v>
      </c>
    </row>
    <row r="3" spans="1:10">
      <c r="A3" s="1" t="s">
        <v>9</v>
      </c>
      <c r="B3" s="1" t="s">
        <v>9</v>
      </c>
      <c r="C3" t="s">
        <v>15</v>
      </c>
      <c r="D3" s="3">
        <v>95.17</v>
      </c>
      <c r="E3" s="10">
        <f t="shared" ref="E3:E6" si="0">D3-93.09</f>
        <v>2.0799999999999983</v>
      </c>
      <c r="F3" s="3">
        <f>H3/I6</f>
        <v>0.21930377092406539</v>
      </c>
      <c r="G3" s="3"/>
      <c r="H3">
        <f>EXP(-E3/2)</f>
        <v>0.35345468195878044</v>
      </c>
    </row>
    <row r="4" spans="1:10">
      <c r="A4" s="1" t="s">
        <v>9</v>
      </c>
      <c r="B4" s="1" t="s">
        <v>9</v>
      </c>
      <c r="C4" t="s">
        <v>1</v>
      </c>
      <c r="D4" s="3">
        <v>96.58</v>
      </c>
      <c r="E4" s="10">
        <f t="shared" si="0"/>
        <v>3.4899999999999949</v>
      </c>
      <c r="F4" s="3">
        <f>H4/I6</f>
        <v>0.10835987358028563</v>
      </c>
      <c r="G4" s="3"/>
      <c r="H4">
        <f t="shared" ref="H4:H6" si="1">EXP(-E4/2)</f>
        <v>0.1746449889668113</v>
      </c>
    </row>
    <row r="5" spans="1:10">
      <c r="A5" s="1" t="s">
        <v>9</v>
      </c>
      <c r="B5" s="1" t="s">
        <v>11</v>
      </c>
      <c r="C5" t="s">
        <v>2</v>
      </c>
      <c r="D5" s="3">
        <v>98.75</v>
      </c>
      <c r="E5" s="10">
        <f t="shared" si="0"/>
        <v>5.6599999999999966</v>
      </c>
      <c r="F5" s="3">
        <f>H5/I6</f>
        <v>3.6614994802103819E-2</v>
      </c>
      <c r="G5" s="3">
        <f>SUM(F4:F6)</f>
        <v>0.16023826906611255</v>
      </c>
      <c r="H5">
        <f t="shared" si="1"/>
        <v>5.9012853669447946E-2</v>
      </c>
    </row>
    <row r="6" spans="1:10">
      <c r="A6" s="1" t="s">
        <v>9</v>
      </c>
      <c r="B6" s="1" t="s">
        <v>11</v>
      </c>
      <c r="C6" t="s">
        <v>3</v>
      </c>
      <c r="D6" s="3">
        <v>100.5</v>
      </c>
      <c r="E6" s="10">
        <f t="shared" si="0"/>
        <v>7.4099999999999966</v>
      </c>
      <c r="F6" s="3">
        <f>H6/I6</f>
        <v>1.5263400683723085E-2</v>
      </c>
      <c r="G6" s="3"/>
      <c r="H6">
        <f t="shared" si="1"/>
        <v>2.4600217367638347E-2</v>
      </c>
      <c r="I6">
        <f>SUM(H2:H6)</f>
        <v>1.611712741962678</v>
      </c>
      <c r="J6">
        <v>1.9170767308692169</v>
      </c>
    </row>
    <row r="7" spans="1:10">
      <c r="D7" s="3"/>
      <c r="E7" s="10"/>
      <c r="F7" s="3"/>
      <c r="G7" s="3"/>
    </row>
    <row r="8" spans="1:10">
      <c r="A8" s="1" t="s">
        <v>86</v>
      </c>
      <c r="B8" s="1" t="s">
        <v>17</v>
      </c>
      <c r="C8" t="s">
        <v>4</v>
      </c>
      <c r="D8" s="3">
        <v>80.739999999999995</v>
      </c>
      <c r="E8" s="10">
        <f>D8-80.74</f>
        <v>0</v>
      </c>
      <c r="F8" s="3">
        <f>H8/2.846408964</f>
        <v>0.35131986044434055</v>
      </c>
      <c r="G8" s="3">
        <f>SUM(F8:F10)</f>
        <v>0.99836909956210151</v>
      </c>
      <c r="H8">
        <f>EXP(-E8/2)</f>
        <v>1</v>
      </c>
    </row>
    <row r="9" spans="1:10">
      <c r="A9" s="1" t="s">
        <v>9</v>
      </c>
      <c r="B9" s="1" t="s">
        <v>11</v>
      </c>
      <c r="C9" t="s">
        <v>3</v>
      </c>
      <c r="D9" s="3">
        <v>80.88</v>
      </c>
      <c r="E9" s="10">
        <f>D9-80.74</f>
        <v>0.14000000000000057</v>
      </c>
      <c r="F9" s="3">
        <f t="shared" ref="F9:F12" si="2">H9/2.846408964</f>
        <v>0.32756846668852324</v>
      </c>
      <c r="G9" s="3"/>
      <c r="H9">
        <f>EXP(-E9/2)</f>
        <v>0.93239381990594794</v>
      </c>
    </row>
    <row r="10" spans="1:10">
      <c r="A10" s="1" t="s">
        <v>9</v>
      </c>
      <c r="B10" s="1" t="s">
        <v>11</v>
      </c>
      <c r="C10" t="s">
        <v>1</v>
      </c>
      <c r="D10" s="3">
        <v>80.930000000000007</v>
      </c>
      <c r="E10" s="10">
        <f>D10-80.74</f>
        <v>0.19000000000001194</v>
      </c>
      <c r="F10" s="3">
        <f t="shared" si="2"/>
        <v>0.31948077242923761</v>
      </c>
      <c r="G10" s="3"/>
      <c r="H10">
        <f>EXP(-E10/2)</f>
        <v>0.90937293446822598</v>
      </c>
    </row>
    <row r="11" spans="1:10">
      <c r="A11" s="1" t="s">
        <v>9</v>
      </c>
      <c r="B11" s="1" t="s">
        <v>11</v>
      </c>
      <c r="C11" t="s">
        <v>15</v>
      </c>
      <c r="D11" s="3">
        <v>92.46</v>
      </c>
      <c r="E11" s="10">
        <f>D11-80.74</f>
        <v>11.719999999999999</v>
      </c>
      <c r="F11" s="3">
        <f t="shared" si="2"/>
        <v>1.0016985326918167E-3</v>
      </c>
      <c r="G11" s="3"/>
      <c r="H11">
        <f>EXP(-E11/2)</f>
        <v>2.8512436826796344E-3</v>
      </c>
    </row>
    <row r="12" spans="1:10">
      <c r="A12" s="1" t="s">
        <v>9</v>
      </c>
      <c r="B12" s="1" t="s">
        <v>11</v>
      </c>
      <c r="C12" t="s">
        <v>2</v>
      </c>
      <c r="D12" s="3">
        <v>93.39</v>
      </c>
      <c r="E12" s="10">
        <f>D12-80.74</f>
        <v>12.650000000000006</v>
      </c>
      <c r="F12" s="3">
        <f t="shared" si="2"/>
        <v>6.2920201320068104E-4</v>
      </c>
      <c r="G12" s="3">
        <f>SUM(F12,F9:F10)</f>
        <v>0.64767844113096151</v>
      </c>
      <c r="H12">
        <f>EXP(-E12/2)</f>
        <v>1.790966250541265E-3</v>
      </c>
      <c r="I12">
        <f>SUM(H8:H12)</f>
        <v>2.8464089643073942</v>
      </c>
      <c r="J12">
        <v>1.611543764809835</v>
      </c>
    </row>
    <row r="13" spans="1:10">
      <c r="D13" s="3"/>
      <c r="E13" s="10"/>
      <c r="F13" s="3"/>
      <c r="G13" s="3"/>
    </row>
    <row r="14" spans="1:10">
      <c r="A14" s="13" t="s">
        <v>101</v>
      </c>
      <c r="B14" s="1" t="s">
        <v>13</v>
      </c>
      <c r="C14" t="s">
        <v>20</v>
      </c>
      <c r="D14" s="3">
        <v>64.400000000000006</v>
      </c>
      <c r="E14" s="10">
        <f>D14-64.4</f>
        <v>0</v>
      </c>
      <c r="F14" s="3">
        <f>H14/4.666168238</f>
        <v>0.21430860376106312</v>
      </c>
      <c r="G14" s="3"/>
      <c r="H14">
        <f t="shared" ref="H14:H23" si="3">EXP(-E14/2)</f>
        <v>1</v>
      </c>
    </row>
    <row r="15" spans="1:10">
      <c r="A15" s="1" t="s">
        <v>9</v>
      </c>
      <c r="B15" s="1" t="s">
        <v>9</v>
      </c>
      <c r="C15" s="15" t="s">
        <v>15</v>
      </c>
      <c r="D15" s="16">
        <v>64.739999999999995</v>
      </c>
      <c r="E15" s="10">
        <f t="shared" ref="E15:E23" si="4">D15-64.4</f>
        <v>0.3399999999999892</v>
      </c>
      <c r="F15" s="3">
        <f t="shared" ref="F15:F23" si="5">H15/4.666168238</f>
        <v>0.18080462888710536</v>
      </c>
      <c r="G15" s="3"/>
      <c r="H15">
        <f t="shared" si="3"/>
        <v>0.84366481659638826</v>
      </c>
    </row>
    <row r="16" spans="1:10">
      <c r="A16" s="1" t="s">
        <v>9</v>
      </c>
      <c r="B16" s="1" t="s">
        <v>9</v>
      </c>
      <c r="C16" s="20" t="s">
        <v>24</v>
      </c>
      <c r="D16" s="21">
        <v>65.13</v>
      </c>
      <c r="E16" s="10">
        <f t="shared" si="4"/>
        <v>0.72999999999998977</v>
      </c>
      <c r="F16" s="3">
        <f t="shared" si="5"/>
        <v>0.14877231498526661</v>
      </c>
      <c r="G16" s="16"/>
      <c r="H16">
        <f t="shared" si="3"/>
        <v>0.69419665087798244</v>
      </c>
    </row>
    <row r="17" spans="1:9">
      <c r="A17" s="1" t="s">
        <v>9</v>
      </c>
      <c r="B17" s="1" t="s">
        <v>9</v>
      </c>
      <c r="C17" s="20" t="s">
        <v>25</v>
      </c>
      <c r="D17" s="21">
        <v>65.38</v>
      </c>
      <c r="E17" s="10">
        <f t="shared" si="4"/>
        <v>0.97999999999998977</v>
      </c>
      <c r="F17" s="3">
        <f t="shared" si="5"/>
        <v>0.13129110716483755</v>
      </c>
      <c r="G17" s="16"/>
      <c r="H17">
        <f t="shared" si="3"/>
        <v>0.61262639418441922</v>
      </c>
    </row>
    <row r="18" spans="1:9">
      <c r="A18" s="1" t="s">
        <v>9</v>
      </c>
      <c r="B18" s="1" t="s">
        <v>9</v>
      </c>
      <c r="C18" t="s">
        <v>21</v>
      </c>
      <c r="D18" s="3">
        <v>66.180000000000007</v>
      </c>
      <c r="E18" s="10">
        <f t="shared" si="4"/>
        <v>1.7800000000000011</v>
      </c>
      <c r="F18" s="3">
        <f t="shared" si="5"/>
        <v>8.8007060998803469E-2</v>
      </c>
      <c r="G18" s="3"/>
      <c r="H18">
        <f t="shared" si="3"/>
        <v>0.41065575275234528</v>
      </c>
    </row>
    <row r="19" spans="1:9">
      <c r="A19" s="1" t="s">
        <v>9</v>
      </c>
      <c r="B19" s="1" t="s">
        <v>9</v>
      </c>
      <c r="C19" t="s">
        <v>22</v>
      </c>
      <c r="D19" s="3">
        <v>66.260000000000005</v>
      </c>
      <c r="E19" s="10">
        <f t="shared" si="4"/>
        <v>1.8599999999999994</v>
      </c>
      <c r="F19" s="3">
        <f t="shared" si="5"/>
        <v>8.4556254778484746E-2</v>
      </c>
      <c r="G19" s="3"/>
      <c r="H19">
        <f t="shared" si="3"/>
        <v>0.39455371037160125</v>
      </c>
    </row>
    <row r="20" spans="1:9">
      <c r="A20" s="1" t="s">
        <v>9</v>
      </c>
      <c r="B20" s="1" t="s">
        <v>9</v>
      </c>
      <c r="C20" t="s">
        <v>23</v>
      </c>
      <c r="D20" s="3">
        <v>66.38</v>
      </c>
      <c r="E20" s="10">
        <f t="shared" si="4"/>
        <v>1.9799999999999898</v>
      </c>
      <c r="F20" s="3">
        <f t="shared" si="5"/>
        <v>7.9632081843090979E-2</v>
      </c>
      <c r="G20" s="3"/>
      <c r="H20">
        <f t="shared" si="3"/>
        <v>0.3715766910220476</v>
      </c>
    </row>
    <row r="21" spans="1:9">
      <c r="A21" s="1" t="s">
        <v>9</v>
      </c>
      <c r="B21" s="1" t="s">
        <v>9</v>
      </c>
      <c r="C21" t="s">
        <v>2</v>
      </c>
      <c r="D21" s="3">
        <v>68.25</v>
      </c>
      <c r="E21" s="10">
        <f t="shared" si="4"/>
        <v>3.8499999999999943</v>
      </c>
      <c r="F21" s="3">
        <f t="shared" si="5"/>
        <v>3.1262429774446508E-2</v>
      </c>
      <c r="G21" s="3"/>
      <c r="H21">
        <f t="shared" si="3"/>
        <v>0.14587575685622781</v>
      </c>
    </row>
    <row r="22" spans="1:9">
      <c r="A22" s="1" t="s">
        <v>9</v>
      </c>
      <c r="B22" s="1" t="s">
        <v>9</v>
      </c>
      <c r="C22" s="20" t="s">
        <v>26</v>
      </c>
      <c r="D22" s="21">
        <v>68.59</v>
      </c>
      <c r="E22" s="10">
        <f t="shared" si="4"/>
        <v>4.1899999999999977</v>
      </c>
      <c r="F22" s="3">
        <f t="shared" si="5"/>
        <v>2.6375012082015693E-2</v>
      </c>
      <c r="G22" s="16"/>
      <c r="H22">
        <f t="shared" si="3"/>
        <v>0.12307024365396788</v>
      </c>
    </row>
    <row r="23" spans="1:9">
      <c r="A23" s="1" t="s">
        <v>9</v>
      </c>
      <c r="B23" s="1" t="s">
        <v>9</v>
      </c>
      <c r="C23" t="s">
        <v>27</v>
      </c>
      <c r="D23" s="3">
        <v>69.72</v>
      </c>
      <c r="E23" s="10">
        <f t="shared" si="4"/>
        <v>5.3199999999999932</v>
      </c>
      <c r="F23" s="3">
        <f t="shared" si="5"/>
        <v>1.4990505737666377E-2</v>
      </c>
      <c r="G23" s="3"/>
      <c r="H23">
        <f t="shared" si="3"/>
        <v>6.9948221744655606E-2</v>
      </c>
      <c r="I23">
        <f>SUM(H14:H23)</f>
        <v>4.6661682380596341</v>
      </c>
    </row>
    <row r="24" spans="1:9">
      <c r="D24" s="3"/>
      <c r="E24" s="10"/>
      <c r="F24" s="3"/>
      <c r="G24" s="3"/>
    </row>
    <row r="25" spans="1:9">
      <c r="A25" s="13" t="s">
        <v>87</v>
      </c>
      <c r="B25" s="1" t="s">
        <v>13</v>
      </c>
      <c r="C25" t="s">
        <v>88</v>
      </c>
      <c r="D25" s="3">
        <v>23.05</v>
      </c>
      <c r="E25" s="3">
        <f>D25-23.05</f>
        <v>0</v>
      </c>
      <c r="F25" s="3">
        <f>H25/2.92941224</f>
        <v>0.34136540646119512</v>
      </c>
      <c r="H25">
        <f>EXP(-E25/2)</f>
        <v>1</v>
      </c>
    </row>
    <row r="26" spans="1:9">
      <c r="A26" s="1" t="s">
        <v>9</v>
      </c>
      <c r="B26" s="1" t="s">
        <v>9</v>
      </c>
      <c r="C26" t="s">
        <v>91</v>
      </c>
      <c r="D26" s="3">
        <v>23.29</v>
      </c>
      <c r="E26" s="3">
        <f t="shared" ref="E26:E42" si="6">D26-23.05</f>
        <v>0.23999999999999844</v>
      </c>
      <c r="F26" s="3">
        <f t="shared" ref="F26:F42" si="7">H26/2.92941224</f>
        <v>0.30276395537869338</v>
      </c>
      <c r="H26">
        <f t="shared" ref="H26:H42" si="8">EXP(-E26/2)</f>
        <v>0.88692043671715826</v>
      </c>
    </row>
    <row r="27" spans="1:9">
      <c r="A27" s="1" t="s">
        <v>9</v>
      </c>
      <c r="B27" s="1" t="s">
        <v>9</v>
      </c>
      <c r="C27" t="s">
        <v>2</v>
      </c>
      <c r="D27" s="3">
        <v>24.81</v>
      </c>
      <c r="E27" s="3">
        <f t="shared" si="6"/>
        <v>1.759999999999998</v>
      </c>
      <c r="F27" s="3">
        <f t="shared" si="7"/>
        <v>0.14159253723934115</v>
      </c>
      <c r="G27" s="3"/>
      <c r="H27">
        <f t="shared" si="8"/>
        <v>0.41478291168158177</v>
      </c>
    </row>
    <row r="28" spans="1:9">
      <c r="A28" s="1" t="s">
        <v>9</v>
      </c>
      <c r="B28" s="1" t="s">
        <v>9</v>
      </c>
      <c r="C28" t="s">
        <v>90</v>
      </c>
      <c r="D28" s="3">
        <v>26.29</v>
      </c>
      <c r="E28" s="3">
        <f t="shared" si="6"/>
        <v>3.2399999999999984</v>
      </c>
      <c r="F28" s="3">
        <f t="shared" si="7"/>
        <v>6.7555769850819916E-2</v>
      </c>
      <c r="H28">
        <f t="shared" si="8"/>
        <v>0.19789869908361482</v>
      </c>
    </row>
    <row r="29" spans="1:9">
      <c r="A29" s="12" t="s">
        <v>9</v>
      </c>
      <c r="B29" s="12" t="s">
        <v>9</v>
      </c>
      <c r="C29" t="s">
        <v>93</v>
      </c>
      <c r="D29" s="3">
        <v>26.79</v>
      </c>
      <c r="E29" s="3">
        <f t="shared" si="6"/>
        <v>3.7399999999999984</v>
      </c>
      <c r="F29" s="3">
        <f t="shared" si="7"/>
        <v>5.2612486460810154E-2</v>
      </c>
      <c r="H29">
        <f t="shared" si="8"/>
        <v>0.15412366181513154</v>
      </c>
    </row>
    <row r="30" spans="1:9">
      <c r="A30" s="12" t="s">
        <v>9</v>
      </c>
      <c r="B30" s="12" t="s">
        <v>9</v>
      </c>
      <c r="C30" t="s">
        <v>94</v>
      </c>
      <c r="D30" s="3">
        <v>26.8</v>
      </c>
      <c r="E30" s="3">
        <f t="shared" si="6"/>
        <v>3.75</v>
      </c>
      <c r="F30" s="3">
        <f t="shared" si="7"/>
        <v>5.2350080589862104E-2</v>
      </c>
      <c r="H30">
        <f t="shared" si="8"/>
        <v>0.15335496684492847</v>
      </c>
    </row>
    <row r="31" spans="1:9">
      <c r="A31" s="12" t="s">
        <v>9</v>
      </c>
      <c r="B31" s="12" t="s">
        <v>9</v>
      </c>
      <c r="C31" t="s">
        <v>92</v>
      </c>
      <c r="D31" s="3">
        <v>28.82</v>
      </c>
      <c r="E31" s="3">
        <f t="shared" si="6"/>
        <v>5.77</v>
      </c>
      <c r="F31" s="3">
        <f t="shared" si="7"/>
        <v>1.9066892932926589E-2</v>
      </c>
      <c r="H31">
        <f t="shared" si="8"/>
        <v>5.585478953648465E-2</v>
      </c>
    </row>
    <row r="32" spans="1:9">
      <c r="A32" s="12" t="s">
        <v>9</v>
      </c>
      <c r="B32" s="12" t="s">
        <v>9</v>
      </c>
      <c r="C32" t="s">
        <v>95</v>
      </c>
      <c r="D32" s="3">
        <v>30.87</v>
      </c>
      <c r="E32" s="3">
        <f t="shared" si="6"/>
        <v>7.82</v>
      </c>
      <c r="F32" s="3">
        <f t="shared" si="7"/>
        <v>6.8411337906077755E-3</v>
      </c>
      <c r="G32"/>
      <c r="H32">
        <f t="shared" si="8"/>
        <v>2.0040501061684014E-2</v>
      </c>
    </row>
    <row r="33" spans="1:10">
      <c r="A33" s="12" t="s">
        <v>9</v>
      </c>
      <c r="B33" s="12" t="s">
        <v>9</v>
      </c>
      <c r="C33" t="s">
        <v>26</v>
      </c>
      <c r="D33" s="3">
        <v>32.06</v>
      </c>
      <c r="E33" s="3">
        <f t="shared" si="6"/>
        <v>9.0100000000000016</v>
      </c>
      <c r="F33" s="3">
        <f t="shared" si="7"/>
        <v>3.7733133069927345E-3</v>
      </c>
      <c r="G33" s="3"/>
      <c r="H33">
        <f t="shared" si="8"/>
        <v>1.1053590186859395E-2</v>
      </c>
    </row>
    <row r="34" spans="1:10" ht="14" thickBot="1">
      <c r="A34" s="7" t="s">
        <v>9</v>
      </c>
      <c r="B34" s="7" t="s">
        <v>9</v>
      </c>
      <c r="C34" s="8" t="s">
        <v>23</v>
      </c>
      <c r="D34" s="9">
        <v>32.79</v>
      </c>
      <c r="E34" s="3">
        <f t="shared" si="6"/>
        <v>9.7399999999999984</v>
      </c>
      <c r="F34" s="3">
        <f t="shared" si="7"/>
        <v>2.6194214604276711E-3</v>
      </c>
      <c r="G34" s="9"/>
      <c r="H34">
        <f t="shared" si="8"/>
        <v>7.6733652878954953E-3</v>
      </c>
      <c r="I34">
        <f>SUM(H25:H42)</f>
        <v>2.929412239966227</v>
      </c>
      <c r="J34">
        <v>5.4900601481196238</v>
      </c>
    </row>
    <row r="35" spans="1:10">
      <c r="C35" t="s">
        <v>25</v>
      </c>
      <c r="D35" s="3">
        <v>33.29</v>
      </c>
      <c r="E35" s="3">
        <f t="shared" si="6"/>
        <v>10.239999999999998</v>
      </c>
      <c r="F35" s="3">
        <f t="shared" si="7"/>
        <v>2.040007484575113E-3</v>
      </c>
      <c r="G35" s="3"/>
      <c r="H35">
        <f t="shared" si="8"/>
        <v>5.9760228950059479E-3</v>
      </c>
    </row>
    <row r="36" spans="1:10">
      <c r="C36" t="s">
        <v>21</v>
      </c>
      <c r="D36" s="3">
        <v>33.49</v>
      </c>
      <c r="E36" s="3">
        <f t="shared" si="6"/>
        <v>10.440000000000001</v>
      </c>
      <c r="F36" s="3">
        <f t="shared" si="7"/>
        <v>1.8458751051169755E-3</v>
      </c>
      <c r="G36" s="3"/>
      <c r="H36">
        <f t="shared" si="8"/>
        <v>5.4073291264409547E-3</v>
      </c>
    </row>
    <row r="37" spans="1:10">
      <c r="C37" s="20" t="s">
        <v>15</v>
      </c>
      <c r="D37" s="21">
        <v>33.79</v>
      </c>
      <c r="E37" s="3">
        <f t="shared" si="6"/>
        <v>10.739999999999998</v>
      </c>
      <c r="F37" s="3">
        <f t="shared" si="7"/>
        <v>1.5887594264586251E-3</v>
      </c>
      <c r="G37" s="3"/>
      <c r="H37">
        <f t="shared" si="8"/>
        <v>4.6541313102832762E-3</v>
      </c>
    </row>
    <row r="38" spans="1:10">
      <c r="C38" t="s">
        <v>22</v>
      </c>
      <c r="D38" s="3">
        <v>34.42</v>
      </c>
      <c r="E38" s="3">
        <f t="shared" si="6"/>
        <v>11.370000000000001</v>
      </c>
      <c r="F38" s="3">
        <f t="shared" si="7"/>
        <v>1.1594589533195907E-3</v>
      </c>
      <c r="G38" s="3"/>
      <c r="H38">
        <f t="shared" si="8"/>
        <v>3.396533249631998E-3</v>
      </c>
    </row>
    <row r="39" spans="1:10">
      <c r="C39" t="s">
        <v>24</v>
      </c>
      <c r="D39" s="3">
        <v>34.49</v>
      </c>
      <c r="E39" s="3">
        <f t="shared" si="6"/>
        <v>11.440000000000001</v>
      </c>
      <c r="F39" s="3">
        <f t="shared" si="7"/>
        <v>1.1195798452537256E-3</v>
      </c>
      <c r="G39" s="3"/>
      <c r="H39">
        <f t="shared" si="8"/>
        <v>3.27971090234357E-3</v>
      </c>
    </row>
    <row r="40" spans="1:10">
      <c r="C40" t="s">
        <v>20</v>
      </c>
      <c r="D40" s="3">
        <v>35</v>
      </c>
      <c r="E40" s="3">
        <f t="shared" si="6"/>
        <v>11.95</v>
      </c>
      <c r="F40" s="3">
        <f t="shared" si="7"/>
        <v>8.6758089287182689E-4</v>
      </c>
      <c r="G40" s="3"/>
      <c r="H40">
        <f t="shared" si="8"/>
        <v>2.5415020867688583E-3</v>
      </c>
    </row>
    <row r="41" spans="1:10">
      <c r="C41" s="22" t="s">
        <v>27</v>
      </c>
      <c r="D41" s="23">
        <v>35.07</v>
      </c>
      <c r="E41" s="3">
        <f t="shared" si="6"/>
        <v>12.02</v>
      </c>
      <c r="F41" s="3">
        <f t="shared" si="7"/>
        <v>8.3774080919861145E-4</v>
      </c>
      <c r="G41" s="23"/>
      <c r="H41">
        <f t="shared" si="8"/>
        <v>2.454088180413917E-3</v>
      </c>
    </row>
    <row r="42" spans="1:10">
      <c r="A42"/>
      <c r="B42"/>
      <c r="C42" t="s">
        <v>89</v>
      </c>
      <c r="D42" s="3">
        <v>230.5</v>
      </c>
      <c r="E42" s="3">
        <f t="shared" si="6"/>
        <v>207.45</v>
      </c>
      <c r="F42" s="3">
        <f t="shared" si="7"/>
        <v>3.0621352768424184E-46</v>
      </c>
      <c r="H42">
        <f t="shared" si="8"/>
        <v>8.9702565605179693E-46</v>
      </c>
    </row>
    <row r="43" spans="1:10">
      <c r="A43"/>
      <c r="B43"/>
      <c r="D43" s="3"/>
      <c r="E43"/>
      <c r="F43" s="3"/>
      <c r="G43"/>
    </row>
    <row r="44" spans="1:10">
      <c r="A44"/>
      <c r="B44"/>
      <c r="D44" s="3"/>
      <c r="E44"/>
      <c r="F44" s="3"/>
      <c r="G44"/>
    </row>
    <row r="45" spans="1:10">
      <c r="A45"/>
      <c r="B45"/>
      <c r="D45" s="3"/>
      <c r="E45"/>
      <c r="F45" s="3"/>
      <c r="G45"/>
    </row>
    <row r="46" spans="1:10">
      <c r="A46" s="13" t="s">
        <v>87</v>
      </c>
      <c r="B46" s="1" t="s">
        <v>13</v>
      </c>
      <c r="C46" t="s">
        <v>26</v>
      </c>
      <c r="D46" t="s">
        <v>2</v>
      </c>
      <c r="E46"/>
      <c r="F46" s="3"/>
      <c r="G46"/>
    </row>
    <row r="47" spans="1:10">
      <c r="A47" s="1" t="s">
        <v>9</v>
      </c>
      <c r="B47" s="1" t="s">
        <v>9</v>
      </c>
      <c r="C47" t="s">
        <v>23</v>
      </c>
      <c r="D47" t="s">
        <v>2</v>
      </c>
      <c r="E47"/>
      <c r="F47" s="3"/>
      <c r="G47"/>
    </row>
    <row r="48" spans="1:10">
      <c r="A48" s="1" t="s">
        <v>9</v>
      </c>
      <c r="B48" s="1" t="s">
        <v>9</v>
      </c>
      <c r="C48" t="s">
        <v>25</v>
      </c>
      <c r="D48" t="s">
        <v>2</v>
      </c>
      <c r="E48"/>
      <c r="F48" s="3"/>
      <c r="G48"/>
    </row>
    <row r="49" spans="1:13">
      <c r="A49" s="1" t="s">
        <v>9</v>
      </c>
      <c r="B49" s="1" t="s">
        <v>9</v>
      </c>
      <c r="C49" t="s">
        <v>21</v>
      </c>
      <c r="D49" t="s">
        <v>2</v>
      </c>
      <c r="E49"/>
      <c r="F49" s="3"/>
      <c r="G49"/>
    </row>
    <row r="50" spans="1:13">
      <c r="A50" s="12" t="s">
        <v>9</v>
      </c>
      <c r="B50" s="12" t="s">
        <v>9</v>
      </c>
      <c r="C50" s="20" t="s">
        <v>15</v>
      </c>
      <c r="D50" t="s">
        <v>2</v>
      </c>
      <c r="E50"/>
      <c r="F50" s="3"/>
      <c r="G50"/>
    </row>
    <row r="51" spans="1:13">
      <c r="A51" s="12" t="s">
        <v>9</v>
      </c>
      <c r="B51" s="12" t="s">
        <v>9</v>
      </c>
      <c r="C51" t="s">
        <v>22</v>
      </c>
      <c r="D51" t="s">
        <v>2</v>
      </c>
      <c r="E51"/>
      <c r="F51" s="3"/>
      <c r="G51"/>
    </row>
    <row r="52" spans="1:13">
      <c r="A52" s="12" t="s">
        <v>9</v>
      </c>
      <c r="B52" s="12" t="s">
        <v>9</v>
      </c>
      <c r="C52" t="s">
        <v>24</v>
      </c>
      <c r="D52" t="s">
        <v>2</v>
      </c>
      <c r="E52"/>
      <c r="F52" s="3"/>
      <c r="G52"/>
    </row>
    <row r="53" spans="1:13">
      <c r="A53" s="12" t="s">
        <v>9</v>
      </c>
      <c r="B53" s="12" t="s">
        <v>9</v>
      </c>
      <c r="C53" t="s">
        <v>20</v>
      </c>
      <c r="D53" t="s">
        <v>2</v>
      </c>
      <c r="E53"/>
      <c r="F53" s="3"/>
      <c r="G53"/>
    </row>
    <row r="54" spans="1:13">
      <c r="A54" s="12" t="s">
        <v>9</v>
      </c>
      <c r="B54" s="12" t="s">
        <v>9</v>
      </c>
      <c r="C54" t="s">
        <v>2</v>
      </c>
      <c r="D54" t="s">
        <v>2</v>
      </c>
      <c r="E54"/>
      <c r="F54" s="3"/>
      <c r="G54"/>
    </row>
    <row r="55" spans="1:13" ht="14" thickBot="1">
      <c r="A55" s="7" t="s">
        <v>9</v>
      </c>
      <c r="B55" s="7" t="s">
        <v>9</v>
      </c>
      <c r="C55" s="8" t="s">
        <v>27</v>
      </c>
      <c r="D55" t="s">
        <v>2</v>
      </c>
      <c r="E55"/>
      <c r="F55" s="3"/>
      <c r="G55"/>
    </row>
    <row r="56" spans="1:13">
      <c r="A56"/>
      <c r="B56"/>
      <c r="D56" s="3"/>
      <c r="E56"/>
      <c r="F56" s="3"/>
      <c r="G56"/>
    </row>
    <row r="57" spans="1:13">
      <c r="A57"/>
      <c r="B57"/>
      <c r="D57" s="3"/>
      <c r="E57"/>
      <c r="F57" s="3"/>
      <c r="G57"/>
    </row>
    <row r="58" spans="1:13">
      <c r="A58"/>
      <c r="B58"/>
      <c r="D58" s="3"/>
      <c r="E58"/>
      <c r="F58" s="3"/>
      <c r="G58"/>
    </row>
    <row r="59" spans="1:13">
      <c r="A59" s="13" t="s">
        <v>123</v>
      </c>
      <c r="B59" s="1" t="s">
        <v>13</v>
      </c>
      <c r="C59" s="20" t="s">
        <v>142</v>
      </c>
      <c r="D59" s="3">
        <v>106.9</v>
      </c>
      <c r="E59" s="3">
        <f>D59-106.9</f>
        <v>0</v>
      </c>
      <c r="F59" s="3">
        <f>H59/7.375519175</f>
        <v>0.1355836757078189</v>
      </c>
      <c r="G59"/>
      <c r="H59">
        <f t="shared" ref="H59:H99" si="9">EXP(-E59/2)</f>
        <v>1</v>
      </c>
    </row>
    <row r="60" spans="1:13">
      <c r="A60" s="1" t="s">
        <v>9</v>
      </c>
      <c r="B60" s="1" t="s">
        <v>9</v>
      </c>
      <c r="C60" s="20" t="s">
        <v>134</v>
      </c>
      <c r="D60" s="3">
        <v>107.9</v>
      </c>
      <c r="E60" s="3">
        <f t="shared" ref="E60:E99" si="10">D60-106.9</f>
        <v>1</v>
      </c>
      <c r="F60" s="3">
        <f t="shared" ref="F60:F99" si="11">H60/7.375519175</f>
        <v>8.2235656273327143E-2</v>
      </c>
      <c r="G60"/>
      <c r="H60">
        <f t="shared" si="9"/>
        <v>0.60653065971263342</v>
      </c>
      <c r="K60" t="s">
        <v>162</v>
      </c>
      <c r="L60" t="s">
        <v>164</v>
      </c>
      <c r="M60" t="s">
        <v>163</v>
      </c>
    </row>
    <row r="61" spans="1:13">
      <c r="A61" s="1" t="s">
        <v>9</v>
      </c>
      <c r="B61" s="1" t="s">
        <v>9</v>
      </c>
      <c r="C61" s="20" t="s">
        <v>127</v>
      </c>
      <c r="D61" s="3">
        <v>108.3</v>
      </c>
      <c r="E61" s="3">
        <f t="shared" si="10"/>
        <v>1.3999999999999915</v>
      </c>
      <c r="F61" s="3">
        <f t="shared" si="11"/>
        <v>6.7328860790523484E-2</v>
      </c>
      <c r="G61"/>
      <c r="H61">
        <f t="shared" si="9"/>
        <v>0.49658530379141164</v>
      </c>
    </row>
    <row r="62" spans="1:13">
      <c r="A62" s="1" t="s">
        <v>9</v>
      </c>
      <c r="B62" s="1" t="s">
        <v>9</v>
      </c>
      <c r="C62" s="20" t="s">
        <v>151</v>
      </c>
      <c r="D62" s="3">
        <v>108.4</v>
      </c>
      <c r="E62" s="3">
        <f t="shared" si="10"/>
        <v>1.5</v>
      </c>
      <c r="F62" s="3">
        <f t="shared" si="11"/>
        <v>6.4045193502058076E-2</v>
      </c>
      <c r="G62"/>
      <c r="H62">
        <f t="shared" si="9"/>
        <v>0.47236655274101469</v>
      </c>
    </row>
    <row r="63" spans="1:13">
      <c r="A63" s="1" t="s">
        <v>9</v>
      </c>
      <c r="B63" s="1" t="s">
        <v>9</v>
      </c>
      <c r="C63" s="20" t="s">
        <v>135</v>
      </c>
      <c r="D63" s="3">
        <v>108.6</v>
      </c>
      <c r="E63" s="3">
        <f t="shared" si="10"/>
        <v>1.6999999999999886</v>
      </c>
      <c r="F63" s="3">
        <f t="shared" si="11"/>
        <v>5.7950487526015969E-2</v>
      </c>
      <c r="G63"/>
      <c r="H63">
        <f t="shared" si="9"/>
        <v>0.42741493194872909</v>
      </c>
    </row>
    <row r="64" spans="1:13">
      <c r="A64" s="1" t="s">
        <v>9</v>
      </c>
      <c r="B64" s="1" t="s">
        <v>9</v>
      </c>
      <c r="C64" s="20" t="s">
        <v>147</v>
      </c>
      <c r="D64" s="3">
        <v>108.7</v>
      </c>
      <c r="E64" s="3">
        <f t="shared" si="10"/>
        <v>1.7999999999999972</v>
      </c>
      <c r="F64" s="3">
        <f t="shared" si="11"/>
        <v>5.5124208898907741E-2</v>
      </c>
      <c r="G64"/>
      <c r="H64">
        <f t="shared" si="9"/>
        <v>0.40656965974059966</v>
      </c>
    </row>
    <row r="65" spans="1:8">
      <c r="A65" s="1" t="s">
        <v>9</v>
      </c>
      <c r="B65" s="1" t="s">
        <v>9</v>
      </c>
      <c r="C65" s="20" t="s">
        <v>150</v>
      </c>
      <c r="D65" s="3">
        <v>108.8</v>
      </c>
      <c r="E65" s="3">
        <f t="shared" si="10"/>
        <v>1.8999999999999915</v>
      </c>
      <c r="F65" s="3">
        <f t="shared" si="11"/>
        <v>5.2435769506965296E-2</v>
      </c>
      <c r="G65"/>
      <c r="H65">
        <f t="shared" si="9"/>
        <v>0.38674102345450284</v>
      </c>
    </row>
    <row r="66" spans="1:8">
      <c r="A66" s="1" t="s">
        <v>9</v>
      </c>
      <c r="B66" s="1" t="s">
        <v>9</v>
      </c>
      <c r="C66" t="s">
        <v>149</v>
      </c>
      <c r="D66" s="3">
        <v>109.1</v>
      </c>
      <c r="E66" s="3">
        <f t="shared" si="10"/>
        <v>2.1999999999999886</v>
      </c>
      <c r="F66" s="3">
        <f t="shared" si="11"/>
        <v>4.5131885064630915E-2</v>
      </c>
      <c r="G66"/>
      <c r="H66">
        <f t="shared" si="9"/>
        <v>0.33287108369808144</v>
      </c>
    </row>
    <row r="67" spans="1:8">
      <c r="A67" s="1" t="s">
        <v>9</v>
      </c>
      <c r="B67" s="1" t="s">
        <v>9</v>
      </c>
      <c r="C67" t="s">
        <v>96</v>
      </c>
      <c r="D67" s="3">
        <v>109.5</v>
      </c>
      <c r="E67" s="3">
        <f t="shared" si="10"/>
        <v>2.5999999999999943</v>
      </c>
      <c r="F67" s="3">
        <f t="shared" si="11"/>
        <v>3.6950862246794086E-2</v>
      </c>
      <c r="G67"/>
      <c r="H67">
        <f t="shared" si="9"/>
        <v>0.27253179303401337</v>
      </c>
    </row>
    <row r="68" spans="1:8">
      <c r="A68" s="1" t="s">
        <v>9</v>
      </c>
      <c r="B68" s="1" t="s">
        <v>9</v>
      </c>
      <c r="C68" t="s">
        <v>152</v>
      </c>
      <c r="D68" s="3">
        <v>109.5</v>
      </c>
      <c r="E68" s="3">
        <f t="shared" si="10"/>
        <v>2.5999999999999943</v>
      </c>
      <c r="F68" s="3">
        <f t="shared" si="11"/>
        <v>3.6950862246794086E-2</v>
      </c>
      <c r="G68"/>
      <c r="H68">
        <f t="shared" si="9"/>
        <v>0.27253179303401337</v>
      </c>
    </row>
    <row r="69" spans="1:8">
      <c r="A69" s="1" t="s">
        <v>9</v>
      </c>
      <c r="B69" s="1" t="s">
        <v>9</v>
      </c>
      <c r="C69" t="s">
        <v>145</v>
      </c>
      <c r="D69" s="3">
        <v>109.7</v>
      </c>
      <c r="E69" s="3">
        <f t="shared" si="10"/>
        <v>2.7999999999999972</v>
      </c>
      <c r="F69" s="3">
        <f t="shared" si="11"/>
        <v>3.3434522789591532E-2</v>
      </c>
      <c r="G69"/>
      <c r="H69">
        <f t="shared" si="9"/>
        <v>0.24659696394160682</v>
      </c>
    </row>
    <row r="70" spans="1:8">
      <c r="A70" s="1" t="s">
        <v>9</v>
      </c>
      <c r="B70" s="1" t="s">
        <v>9</v>
      </c>
      <c r="C70" t="s">
        <v>144</v>
      </c>
      <c r="D70" s="3">
        <v>109.8</v>
      </c>
      <c r="E70" s="3">
        <f t="shared" si="10"/>
        <v>2.8999999999999915</v>
      </c>
      <c r="F70" s="3">
        <f t="shared" si="11"/>
        <v>3.1803901871599247E-2</v>
      </c>
      <c r="G70"/>
      <c r="H70">
        <f t="shared" si="9"/>
        <v>0.23457028809379865</v>
      </c>
    </row>
    <row r="71" spans="1:8">
      <c r="A71" s="1" t="s">
        <v>9</v>
      </c>
      <c r="B71" s="1" t="s">
        <v>9</v>
      </c>
      <c r="C71" t="s">
        <v>143</v>
      </c>
      <c r="D71" s="3">
        <v>109.9</v>
      </c>
      <c r="E71" s="3">
        <f t="shared" si="10"/>
        <v>3</v>
      </c>
      <c r="F71" s="3">
        <f t="shared" si="11"/>
        <v>3.0252807274198407E-2</v>
      </c>
      <c r="G71"/>
      <c r="H71">
        <f t="shared" si="9"/>
        <v>0.22313016014842982</v>
      </c>
    </row>
    <row r="72" spans="1:8">
      <c r="A72" s="1" t="s">
        <v>9</v>
      </c>
      <c r="B72" s="1" t="s">
        <v>9</v>
      </c>
      <c r="C72" t="s">
        <v>138</v>
      </c>
      <c r="D72" s="3">
        <v>110.1</v>
      </c>
      <c r="E72" s="3">
        <f t="shared" si="10"/>
        <v>3.1999999999999886</v>
      </c>
      <c r="F72" s="3">
        <f t="shared" si="11"/>
        <v>2.7373872022325337E-2</v>
      </c>
      <c r="G72"/>
      <c r="H72">
        <f t="shared" si="9"/>
        <v>0.20189651799465655</v>
      </c>
    </row>
    <row r="73" spans="1:8">
      <c r="A73" s="1" t="s">
        <v>9</v>
      </c>
      <c r="B73" s="1" t="s">
        <v>9</v>
      </c>
      <c r="C73" t="s">
        <v>153</v>
      </c>
      <c r="D73" s="3">
        <v>110.2</v>
      </c>
      <c r="E73" s="3">
        <f t="shared" si="10"/>
        <v>3.2999999999999972</v>
      </c>
      <c r="F73" s="3">
        <f t="shared" si="11"/>
        <v>2.6038832530152618E-2</v>
      </c>
      <c r="G73"/>
      <c r="H73">
        <f t="shared" si="9"/>
        <v>0.19204990862075438</v>
      </c>
    </row>
    <row r="74" spans="1:8">
      <c r="A74" s="1" t="s">
        <v>9</v>
      </c>
      <c r="B74" s="1" t="s">
        <v>9</v>
      </c>
      <c r="C74" t="s">
        <v>136</v>
      </c>
      <c r="D74" s="3">
        <v>110.3</v>
      </c>
      <c r="E74" s="3">
        <f t="shared" si="10"/>
        <v>3.3999999999999915</v>
      </c>
      <c r="F74" s="3">
        <f t="shared" si="11"/>
        <v>2.4768903682327616E-2</v>
      </c>
      <c r="G74"/>
      <c r="H74">
        <f t="shared" si="9"/>
        <v>0.18268352405273544</v>
      </c>
    </row>
    <row r="75" spans="1:8">
      <c r="A75" s="1" t="s">
        <v>9</v>
      </c>
      <c r="B75" s="1" t="s">
        <v>9</v>
      </c>
      <c r="C75" t="s">
        <v>137</v>
      </c>
      <c r="D75" s="3">
        <v>110.3</v>
      </c>
      <c r="E75" s="3">
        <f t="shared" si="10"/>
        <v>3.3999999999999915</v>
      </c>
      <c r="F75" s="3">
        <f t="shared" si="11"/>
        <v>2.4768903682327616E-2</v>
      </c>
      <c r="G75"/>
      <c r="H75">
        <f t="shared" si="9"/>
        <v>0.18268352405273544</v>
      </c>
    </row>
    <row r="76" spans="1:8">
      <c r="A76" s="1" t="s">
        <v>9</v>
      </c>
      <c r="B76" s="1" t="s">
        <v>9</v>
      </c>
      <c r="C76" t="s">
        <v>140</v>
      </c>
      <c r="D76" s="3">
        <v>110.5</v>
      </c>
      <c r="E76" s="3">
        <f t="shared" si="10"/>
        <v>3.5999999999999943</v>
      </c>
      <c r="F76" s="3">
        <f t="shared" si="11"/>
        <v>2.2411830855498659E-2</v>
      </c>
      <c r="G76"/>
      <c r="H76">
        <f t="shared" si="9"/>
        <v>0.165298888221587</v>
      </c>
    </row>
    <row r="77" spans="1:8">
      <c r="A77" s="1" t="s">
        <v>9</v>
      </c>
      <c r="B77" s="1" t="s">
        <v>9</v>
      </c>
      <c r="C77" t="s">
        <v>146</v>
      </c>
      <c r="D77" s="3">
        <v>110.6</v>
      </c>
      <c r="E77" s="3">
        <f t="shared" si="10"/>
        <v>3.6999999999999886</v>
      </c>
      <c r="F77" s="3">
        <f t="shared" si="11"/>
        <v>2.1318792966683396E-2</v>
      </c>
      <c r="G77"/>
      <c r="H77">
        <f t="shared" si="9"/>
        <v>0.15723716631362852</v>
      </c>
    </row>
    <row r="78" spans="1:8">
      <c r="A78" s="1" t="s">
        <v>9</v>
      </c>
      <c r="B78" s="1" t="s">
        <v>9</v>
      </c>
      <c r="C78" t="s">
        <v>128</v>
      </c>
      <c r="D78" s="3">
        <v>111.2</v>
      </c>
      <c r="E78" s="3">
        <f t="shared" si="10"/>
        <v>4.2999999999999972</v>
      </c>
      <c r="F78" s="3">
        <f t="shared" si="11"/>
        <v>1.5793350272660246E-2</v>
      </c>
      <c r="G78"/>
      <c r="H78">
        <f t="shared" si="9"/>
        <v>0.11648415777349712</v>
      </c>
    </row>
    <row r="79" spans="1:8">
      <c r="A79" s="1" t="s">
        <v>9</v>
      </c>
      <c r="B79" s="1" t="s">
        <v>9</v>
      </c>
      <c r="C79" t="s">
        <v>139</v>
      </c>
      <c r="D79" s="3">
        <v>111.3</v>
      </c>
      <c r="E79" s="3">
        <f t="shared" si="10"/>
        <v>4.3999999999999915</v>
      </c>
      <c r="F79" s="3">
        <f t="shared" si="11"/>
        <v>1.5023099490800843E-2</v>
      </c>
      <c r="G79"/>
      <c r="H79">
        <f t="shared" si="9"/>
        <v>0.11080315836233436</v>
      </c>
    </row>
    <row r="80" spans="1:8">
      <c r="A80" s="1" t="s">
        <v>9</v>
      </c>
      <c r="B80" s="1" t="s">
        <v>9</v>
      </c>
      <c r="C80" t="s">
        <v>126</v>
      </c>
      <c r="D80" s="3">
        <v>111.4</v>
      </c>
      <c r="E80" s="3">
        <f t="shared" si="10"/>
        <v>4.5</v>
      </c>
      <c r="F80" s="3">
        <f t="shared" si="11"/>
        <v>1.4290414282851395E-2</v>
      </c>
      <c r="G80"/>
      <c r="H80">
        <f t="shared" si="9"/>
        <v>0.10539922456186433</v>
      </c>
    </row>
    <row r="81" spans="1:8">
      <c r="A81" s="1" t="s">
        <v>9</v>
      </c>
      <c r="B81" s="1" t="s">
        <v>9</v>
      </c>
      <c r="C81" t="s">
        <v>129</v>
      </c>
      <c r="D81" s="3">
        <v>111.5</v>
      </c>
      <c r="E81" s="3">
        <f t="shared" si="10"/>
        <v>4.5999999999999943</v>
      </c>
      <c r="F81" s="3">
        <f t="shared" si="11"/>
        <v>1.3593462554153555E-2</v>
      </c>
      <c r="G81"/>
      <c r="H81">
        <f t="shared" si="9"/>
        <v>0.10025884372280403</v>
      </c>
    </row>
    <row r="82" spans="1:8">
      <c r="A82" s="1" t="s">
        <v>9</v>
      </c>
      <c r="B82" s="1" t="s">
        <v>9</v>
      </c>
      <c r="C82" t="s">
        <v>130</v>
      </c>
      <c r="D82" s="3">
        <v>111.5</v>
      </c>
      <c r="E82" s="3">
        <f t="shared" si="10"/>
        <v>4.5999999999999943</v>
      </c>
      <c r="F82" s="3">
        <f t="shared" si="11"/>
        <v>1.3593462554153555E-2</v>
      </c>
      <c r="G82"/>
      <c r="H82">
        <f t="shared" si="9"/>
        <v>0.10025884372280403</v>
      </c>
    </row>
    <row r="83" spans="1:8">
      <c r="A83" s="1" t="s">
        <v>9</v>
      </c>
      <c r="B83" s="1" t="s">
        <v>9</v>
      </c>
      <c r="C83" t="s">
        <v>125</v>
      </c>
      <c r="D83" s="3">
        <v>112</v>
      </c>
      <c r="E83" s="3">
        <f t="shared" si="10"/>
        <v>5.0999999999999943</v>
      </c>
      <c r="F83" s="3">
        <f t="shared" si="11"/>
        <v>1.0586599281826608E-2</v>
      </c>
      <c r="G83"/>
      <c r="H83">
        <f t="shared" si="9"/>
        <v>7.8081666001153377E-2</v>
      </c>
    </row>
    <row r="84" spans="1:8">
      <c r="A84" s="1" t="s">
        <v>9</v>
      </c>
      <c r="B84" s="1" t="s">
        <v>9</v>
      </c>
      <c r="C84" t="s">
        <v>131</v>
      </c>
      <c r="D84" s="3">
        <v>112.2</v>
      </c>
      <c r="E84" s="3">
        <f t="shared" si="10"/>
        <v>5.2999999999999972</v>
      </c>
      <c r="F84" s="3">
        <f t="shared" si="11"/>
        <v>9.5791511599493187E-3</v>
      </c>
      <c r="G84"/>
      <c r="H84">
        <f t="shared" si="9"/>
        <v>7.0651213060429693E-2</v>
      </c>
    </row>
    <row r="85" spans="1:8">
      <c r="A85" s="1" t="s">
        <v>9</v>
      </c>
      <c r="B85" s="1" t="s">
        <v>9</v>
      </c>
      <c r="C85" t="s">
        <v>154</v>
      </c>
      <c r="D85" s="3">
        <v>112.7</v>
      </c>
      <c r="E85" s="3">
        <f t="shared" si="10"/>
        <v>5.7999999999999972</v>
      </c>
      <c r="F85" s="3">
        <f t="shared" si="11"/>
        <v>7.4602504245278849E-3</v>
      </c>
      <c r="G85"/>
      <c r="H85">
        <f t="shared" si="9"/>
        <v>5.5023220056407307E-2</v>
      </c>
    </row>
    <row r="86" spans="1:8">
      <c r="A86" s="1" t="s">
        <v>9</v>
      </c>
      <c r="B86" s="1" t="s">
        <v>9</v>
      </c>
      <c r="C86" t="s">
        <v>133</v>
      </c>
      <c r="D86" s="3">
        <v>112.8</v>
      </c>
      <c r="E86" s="3">
        <f t="shared" si="10"/>
        <v>5.8999999999999915</v>
      </c>
      <c r="F86" s="3">
        <f t="shared" si="11"/>
        <v>7.096409717954888E-3</v>
      </c>
      <c r="G86"/>
      <c r="H86">
        <f t="shared" si="9"/>
        <v>5.2339705948432617E-2</v>
      </c>
    </row>
    <row r="87" spans="1:8">
      <c r="A87" s="1" t="s">
        <v>9</v>
      </c>
      <c r="B87" s="1" t="s">
        <v>9</v>
      </c>
      <c r="C87" t="s">
        <v>148</v>
      </c>
      <c r="D87" s="3">
        <v>112.8</v>
      </c>
      <c r="E87" s="3">
        <f t="shared" si="10"/>
        <v>5.8999999999999915</v>
      </c>
      <c r="F87" s="3">
        <f t="shared" si="11"/>
        <v>7.096409717954888E-3</v>
      </c>
      <c r="G87"/>
      <c r="H87">
        <f t="shared" si="9"/>
        <v>5.2339705948432617E-2</v>
      </c>
    </row>
    <row r="88" spans="1:8">
      <c r="A88" s="1" t="s">
        <v>9</v>
      </c>
      <c r="B88" s="1" t="s">
        <v>9</v>
      </c>
      <c r="C88" t="s">
        <v>141</v>
      </c>
      <c r="D88" s="3">
        <v>113.8</v>
      </c>
      <c r="E88" s="3">
        <f t="shared" si="10"/>
        <v>6.8999999999999915</v>
      </c>
      <c r="F88" s="3">
        <f t="shared" si="11"/>
        <v>4.3041900678223209E-3</v>
      </c>
      <c r="G88"/>
      <c r="H88">
        <f t="shared" si="9"/>
        <v>3.1745636378068078E-2</v>
      </c>
    </row>
    <row r="89" spans="1:8">
      <c r="A89" s="1" t="s">
        <v>9</v>
      </c>
      <c r="B89" s="1" t="s">
        <v>9</v>
      </c>
      <c r="C89" t="s">
        <v>132</v>
      </c>
      <c r="D89" s="3">
        <v>115</v>
      </c>
      <c r="E89" s="3">
        <f t="shared" si="10"/>
        <v>8.0999999999999943</v>
      </c>
      <c r="F89" s="3">
        <f t="shared" si="11"/>
        <v>2.3621895931812231E-3</v>
      </c>
      <c r="G89"/>
      <c r="H89">
        <f t="shared" si="9"/>
        <v>1.742237463949356E-2</v>
      </c>
    </row>
    <row r="90" spans="1:8">
      <c r="A90" s="1" t="s">
        <v>9</v>
      </c>
      <c r="B90" s="1" t="s">
        <v>9</v>
      </c>
      <c r="C90" s="20" t="s">
        <v>25</v>
      </c>
      <c r="D90" s="3">
        <v>116.3</v>
      </c>
      <c r="E90" s="3">
        <f t="shared" si="10"/>
        <v>9.3999999999999915</v>
      </c>
      <c r="F90" s="3">
        <f t="shared" si="11"/>
        <v>1.2331711010290819E-3</v>
      </c>
      <c r="G90"/>
      <c r="H90">
        <f t="shared" si="9"/>
        <v>9.0952771016958554E-3</v>
      </c>
    </row>
    <row r="91" spans="1:8">
      <c r="A91" s="1" t="s">
        <v>9</v>
      </c>
      <c r="B91" s="1" t="s">
        <v>9</v>
      </c>
      <c r="C91" s="20" t="s">
        <v>15</v>
      </c>
      <c r="D91" s="3">
        <v>117.7</v>
      </c>
      <c r="E91" s="3">
        <f t="shared" si="10"/>
        <v>10.799999999999997</v>
      </c>
      <c r="F91" s="3">
        <f t="shared" si="11"/>
        <v>6.1237464583131188E-4</v>
      </c>
      <c r="G91"/>
      <c r="H91">
        <f t="shared" si="9"/>
        <v>4.5165809426126746E-3</v>
      </c>
    </row>
    <row r="92" spans="1:8">
      <c r="A92" s="1" t="s">
        <v>9</v>
      </c>
      <c r="B92" s="1" t="s">
        <v>9</v>
      </c>
      <c r="C92" t="s">
        <v>21</v>
      </c>
      <c r="D92" s="3">
        <v>119.4</v>
      </c>
      <c r="E92" s="3">
        <f t="shared" si="10"/>
        <v>12.5</v>
      </c>
      <c r="F92" s="3">
        <f t="shared" si="11"/>
        <v>2.6173806757511539E-4</v>
      </c>
      <c r="G92"/>
      <c r="H92">
        <f t="shared" si="9"/>
        <v>1.9304541362277093E-3</v>
      </c>
    </row>
    <row r="93" spans="1:8">
      <c r="A93" s="1" t="s">
        <v>9</v>
      </c>
      <c r="B93" s="1" t="s">
        <v>9</v>
      </c>
      <c r="C93" s="20" t="s">
        <v>24</v>
      </c>
      <c r="D93" s="3">
        <v>119.5</v>
      </c>
      <c r="E93" s="3">
        <f t="shared" si="10"/>
        <v>12.599999999999994</v>
      </c>
      <c r="F93" s="3">
        <f t="shared" si="11"/>
        <v>2.4897295138940674E-4</v>
      </c>
      <c r="G93"/>
      <c r="H93">
        <f t="shared" si="9"/>
        <v>1.8363047770289121E-3</v>
      </c>
    </row>
    <row r="94" spans="1:8">
      <c r="A94" s="1" t="s">
        <v>9</v>
      </c>
      <c r="B94" s="1" t="s">
        <v>9</v>
      </c>
      <c r="C94" t="s">
        <v>20</v>
      </c>
      <c r="D94" s="3">
        <v>119.7</v>
      </c>
      <c r="E94" s="3">
        <f t="shared" si="10"/>
        <v>12.799999999999997</v>
      </c>
      <c r="F94" s="3">
        <f t="shared" si="11"/>
        <v>2.2528004249598293E-4</v>
      </c>
      <c r="G94"/>
      <c r="H94">
        <f t="shared" si="9"/>
        <v>1.661557273173937E-3</v>
      </c>
    </row>
    <row r="95" spans="1:8">
      <c r="A95" s="1" t="s">
        <v>9</v>
      </c>
      <c r="B95" s="1" t="s">
        <v>9</v>
      </c>
      <c r="C95" t="s">
        <v>22</v>
      </c>
      <c r="D95" s="3">
        <v>119.7</v>
      </c>
      <c r="E95" s="3">
        <f t="shared" si="10"/>
        <v>12.799999999999997</v>
      </c>
      <c r="F95" s="3">
        <f t="shared" si="11"/>
        <v>2.2528004249598293E-4</v>
      </c>
      <c r="G95"/>
      <c r="H95">
        <f t="shared" si="9"/>
        <v>1.661557273173937E-3</v>
      </c>
    </row>
    <row r="96" spans="1:8">
      <c r="A96" s="1" t="s">
        <v>9</v>
      </c>
      <c r="B96" s="1" t="s">
        <v>9</v>
      </c>
      <c r="C96" t="s">
        <v>23</v>
      </c>
      <c r="D96" s="3">
        <v>119.7</v>
      </c>
      <c r="E96" s="3">
        <f t="shared" si="10"/>
        <v>12.799999999999997</v>
      </c>
      <c r="F96" s="3">
        <f t="shared" si="11"/>
        <v>2.2528004249598293E-4</v>
      </c>
      <c r="G96"/>
      <c r="H96">
        <f t="shared" si="9"/>
        <v>1.661557273173937E-3</v>
      </c>
    </row>
    <row r="97" spans="1:11">
      <c r="A97" s="1" t="s">
        <v>9</v>
      </c>
      <c r="B97" s="1" t="s">
        <v>9</v>
      </c>
      <c r="C97" t="s">
        <v>2</v>
      </c>
      <c r="D97" s="3">
        <v>120.8</v>
      </c>
      <c r="E97" s="3">
        <f t="shared" si="10"/>
        <v>13.899999999999991</v>
      </c>
      <c r="F97" s="3">
        <f t="shared" si="11"/>
        <v>1.299752778005657E-4</v>
      </c>
      <c r="G97"/>
      <c r="H97">
        <f t="shared" si="9"/>
        <v>9.5863515369402409E-4</v>
      </c>
    </row>
    <row r="98" spans="1:11">
      <c r="A98" s="1" t="s">
        <v>9</v>
      </c>
      <c r="B98" s="1" t="s">
        <v>9</v>
      </c>
      <c r="C98" s="20" t="s">
        <v>26</v>
      </c>
      <c r="D98" s="3">
        <v>121.1</v>
      </c>
      <c r="E98" s="3">
        <f t="shared" si="10"/>
        <v>14.199999999999989</v>
      </c>
      <c r="F98" s="3">
        <f t="shared" si="11"/>
        <v>1.1187075834100979E-4</v>
      </c>
      <c r="G98"/>
      <c r="H98">
        <f t="shared" si="9"/>
        <v>8.2510492326590894E-4</v>
      </c>
    </row>
    <row r="99" spans="1:11">
      <c r="A99" s="1" t="s">
        <v>9</v>
      </c>
      <c r="B99" s="1" t="s">
        <v>9</v>
      </c>
      <c r="C99" t="s">
        <v>27</v>
      </c>
      <c r="D99" s="3">
        <v>123.3</v>
      </c>
      <c r="E99" s="3">
        <f t="shared" si="10"/>
        <v>16.399999999999991</v>
      </c>
      <c r="F99" s="3">
        <f t="shared" si="11"/>
        <v>3.7238540563097856E-5</v>
      </c>
      <c r="G99"/>
      <c r="H99">
        <f t="shared" si="9"/>
        <v>2.7465356997214351E-4</v>
      </c>
      <c r="I99">
        <f>SUM(H59:H99)</f>
        <v>7.3755191751946727</v>
      </c>
    </row>
    <row r="100" spans="1:11">
      <c r="D100" s="3"/>
      <c r="E100" s="3"/>
      <c r="F100" s="3"/>
      <c r="G100"/>
    </row>
    <row r="101" spans="1:11">
      <c r="D101" s="3"/>
      <c r="E101" s="3"/>
      <c r="F101" s="3"/>
      <c r="G101"/>
    </row>
    <row r="102" spans="1:11">
      <c r="D102" s="3"/>
      <c r="E102" s="3"/>
      <c r="F102" s="3"/>
      <c r="G102"/>
    </row>
    <row r="103" spans="1:11">
      <c r="D103" s="3"/>
      <c r="E103" s="3"/>
      <c r="F103" s="3"/>
      <c r="G103"/>
    </row>
    <row r="104" spans="1:11">
      <c r="A104" s="13" t="s">
        <v>156</v>
      </c>
      <c r="B104" s="1" t="s">
        <v>13</v>
      </c>
      <c r="C104" t="s">
        <v>127</v>
      </c>
      <c r="D104" s="3">
        <v>88.08</v>
      </c>
      <c r="E104" s="3">
        <f>D104-88.08</f>
        <v>0</v>
      </c>
      <c r="F104" s="3">
        <f>H104/5.570029928</f>
        <v>0.17953224900517983</v>
      </c>
      <c r="G104"/>
      <c r="H104">
        <f t="shared" ref="H104:H131" si="12">EXP(-E104/2)</f>
        <v>1</v>
      </c>
      <c r="J104" t="s">
        <v>161</v>
      </c>
      <c r="K104" t="s">
        <v>162</v>
      </c>
    </row>
    <row r="105" spans="1:11">
      <c r="A105" s="1" t="s">
        <v>9</v>
      </c>
      <c r="B105" s="1" t="s">
        <v>9</v>
      </c>
      <c r="C105" t="s">
        <v>140</v>
      </c>
      <c r="D105" s="3">
        <v>88.42</v>
      </c>
      <c r="E105" s="3">
        <f t="shared" ref="E105:E131" si="13">D105-88.08</f>
        <v>0.34000000000000341</v>
      </c>
      <c r="F105" s="3">
        <f t="shared" ref="F105:F131" si="14">H105/5.570029928</f>
        <v>0.15146504193009108</v>
      </c>
      <c r="H105">
        <f t="shared" si="12"/>
        <v>0.84366481659638226</v>
      </c>
    </row>
    <row r="106" spans="1:11">
      <c r="A106" s="1" t="s">
        <v>9</v>
      </c>
      <c r="B106" s="1" t="s">
        <v>9</v>
      </c>
      <c r="C106" t="s">
        <v>135</v>
      </c>
      <c r="D106" s="3">
        <v>88.46</v>
      </c>
      <c r="E106" s="3">
        <f t="shared" si="13"/>
        <v>0.37999999999999545</v>
      </c>
      <c r="F106" s="3">
        <f t="shared" si="14"/>
        <v>0.14846583315222792</v>
      </c>
      <c r="H106">
        <f t="shared" si="12"/>
        <v>0.82695913394336418</v>
      </c>
    </row>
    <row r="107" spans="1:11">
      <c r="A107" s="1" t="s">
        <v>9</v>
      </c>
      <c r="B107" s="1" t="s">
        <v>9</v>
      </c>
      <c r="C107" t="s">
        <v>134</v>
      </c>
      <c r="D107" s="3">
        <v>89.4</v>
      </c>
      <c r="E107" s="3">
        <f t="shared" si="13"/>
        <v>1.3200000000000074</v>
      </c>
      <c r="F107" s="3">
        <f t="shared" si="14"/>
        <v>9.2791482482622895E-2</v>
      </c>
      <c r="H107">
        <f t="shared" si="12"/>
        <v>0.51685133449169729</v>
      </c>
    </row>
    <row r="108" spans="1:11">
      <c r="A108" s="1" t="s">
        <v>9</v>
      </c>
      <c r="B108" s="1" t="s">
        <v>9</v>
      </c>
      <c r="C108" t="s">
        <v>138</v>
      </c>
      <c r="D108" s="3">
        <v>89.9</v>
      </c>
      <c r="E108" s="3">
        <f t="shared" si="13"/>
        <v>1.8200000000000074</v>
      </c>
      <c r="F108" s="3">
        <f t="shared" si="14"/>
        <v>7.2266079219823254E-2</v>
      </c>
      <c r="H108">
        <f t="shared" si="12"/>
        <v>0.40252422403363447</v>
      </c>
    </row>
    <row r="109" spans="1:11">
      <c r="A109" s="1" t="s">
        <v>9</v>
      </c>
      <c r="B109" s="1" t="s">
        <v>9</v>
      </c>
      <c r="C109" t="s">
        <v>137</v>
      </c>
      <c r="D109" s="3">
        <v>90.07</v>
      </c>
      <c r="E109" s="3">
        <f t="shared" si="13"/>
        <v>1.9899999999999949</v>
      </c>
      <c r="F109" s="3">
        <f t="shared" si="14"/>
        <v>6.6377281508936972E-2</v>
      </c>
      <c r="H109">
        <f t="shared" si="12"/>
        <v>0.36972344454405992</v>
      </c>
    </row>
    <row r="110" spans="1:11">
      <c r="A110" s="1" t="s">
        <v>9</v>
      </c>
      <c r="B110" s="1" t="s">
        <v>9</v>
      </c>
      <c r="C110" t="s">
        <v>96</v>
      </c>
      <c r="D110" s="3">
        <v>90.58</v>
      </c>
      <c r="E110" s="3">
        <f t="shared" si="13"/>
        <v>2.5</v>
      </c>
      <c r="F110" s="3">
        <f t="shared" si="14"/>
        <v>5.1436850531082115E-2</v>
      </c>
      <c r="H110">
        <f t="shared" si="12"/>
        <v>0.28650479686019009</v>
      </c>
    </row>
    <row r="111" spans="1:11">
      <c r="A111" s="1" t="s">
        <v>9</v>
      </c>
      <c r="B111" s="1" t="s">
        <v>9</v>
      </c>
      <c r="C111" t="s">
        <v>133</v>
      </c>
      <c r="D111" s="3">
        <v>91.46</v>
      </c>
      <c r="E111" s="3">
        <f t="shared" si="13"/>
        <v>3.3799999999999955</v>
      </c>
      <c r="F111" s="3">
        <f t="shared" si="14"/>
        <v>3.312720512782668E-2</v>
      </c>
      <c r="H111">
        <f t="shared" si="12"/>
        <v>0.18451952399298968</v>
      </c>
    </row>
    <row r="112" spans="1:11">
      <c r="A112" s="1" t="s">
        <v>9</v>
      </c>
      <c r="B112" s="1" t="s">
        <v>9</v>
      </c>
      <c r="C112" t="s">
        <v>139</v>
      </c>
      <c r="D112" s="3">
        <v>91.55</v>
      </c>
      <c r="E112" s="3">
        <f t="shared" si="13"/>
        <v>3.4699999999999989</v>
      </c>
      <c r="F112" s="3">
        <f t="shared" si="14"/>
        <v>3.166952468237081E-2</v>
      </c>
      <c r="H112">
        <f t="shared" si="12"/>
        <v>0.1764002002863401</v>
      </c>
    </row>
    <row r="113" spans="1:8">
      <c r="A113" s="1" t="s">
        <v>9</v>
      </c>
      <c r="B113" s="1" t="s">
        <v>9</v>
      </c>
      <c r="C113" t="s">
        <v>136</v>
      </c>
      <c r="D113" s="3">
        <v>91.59</v>
      </c>
      <c r="E113" s="3">
        <f t="shared" si="13"/>
        <v>3.5100000000000051</v>
      </c>
      <c r="F113" s="3">
        <f t="shared" si="14"/>
        <v>3.1042426077915311E-2</v>
      </c>
      <c r="H113">
        <f t="shared" si="12"/>
        <v>0.17290724229171595</v>
      </c>
    </row>
    <row r="114" spans="1:8">
      <c r="A114" s="1" t="s">
        <v>9</v>
      </c>
      <c r="B114" s="1" t="s">
        <v>9</v>
      </c>
      <c r="C114" t="s">
        <v>129</v>
      </c>
      <c r="D114" s="3">
        <v>92.31</v>
      </c>
      <c r="E114" s="3">
        <f t="shared" si="13"/>
        <v>4.230000000000004</v>
      </c>
      <c r="F114" s="3">
        <f t="shared" si="14"/>
        <v>2.1657565778371531E-2</v>
      </c>
      <c r="H114">
        <f t="shared" si="12"/>
        <v>0.12063328955315805</v>
      </c>
    </row>
    <row r="115" spans="1:8">
      <c r="A115" s="1" t="s">
        <v>9</v>
      </c>
      <c r="B115" s="1" t="s">
        <v>9</v>
      </c>
      <c r="C115" t="s">
        <v>130</v>
      </c>
      <c r="D115" s="3">
        <v>92.49</v>
      </c>
      <c r="E115" s="3">
        <f t="shared" si="13"/>
        <v>4.4099999999999966</v>
      </c>
      <c r="F115" s="3">
        <f t="shared" si="14"/>
        <v>1.9793524761916755E-2</v>
      </c>
      <c r="H115">
        <f t="shared" si="12"/>
        <v>0.11025052530448541</v>
      </c>
    </row>
    <row r="116" spans="1:8">
      <c r="A116" s="1" t="s">
        <v>9</v>
      </c>
      <c r="B116" s="1" t="s">
        <v>9</v>
      </c>
      <c r="C116" t="s">
        <v>141</v>
      </c>
      <c r="D116" s="3">
        <v>92.52</v>
      </c>
      <c r="E116" s="3">
        <f t="shared" si="13"/>
        <v>4.4399999999999977</v>
      </c>
      <c r="F116" s="3">
        <f t="shared" si="14"/>
        <v>1.9498837569793055E-2</v>
      </c>
      <c r="H116">
        <f t="shared" si="12"/>
        <v>0.10860910882495811</v>
      </c>
    </row>
    <row r="117" spans="1:8">
      <c r="A117" s="1" t="s">
        <v>9</v>
      </c>
      <c r="B117" s="1" t="s">
        <v>9</v>
      </c>
      <c r="C117" t="s">
        <v>128</v>
      </c>
      <c r="D117" s="3">
        <v>92.57</v>
      </c>
      <c r="E117" s="3">
        <f t="shared" si="13"/>
        <v>4.4899999999999949</v>
      </c>
      <c r="F117" s="3">
        <f t="shared" si="14"/>
        <v>1.9017409554849637E-2</v>
      </c>
      <c r="H117">
        <f t="shared" si="12"/>
        <v>0.10592754037354565</v>
      </c>
    </row>
    <row r="118" spans="1:8">
      <c r="A118" s="1" t="s">
        <v>9</v>
      </c>
      <c r="B118" s="1" t="s">
        <v>9</v>
      </c>
      <c r="C118" t="s">
        <v>126</v>
      </c>
      <c r="D118" s="3">
        <v>92.58</v>
      </c>
      <c r="E118" s="3">
        <f t="shared" si="13"/>
        <v>4.5</v>
      </c>
      <c r="F118" s="3">
        <f t="shared" si="14"/>
        <v>1.8922559828993494E-2</v>
      </c>
      <c r="H118">
        <f t="shared" si="12"/>
        <v>0.10539922456186433</v>
      </c>
    </row>
    <row r="119" spans="1:8">
      <c r="A119" s="1" t="s">
        <v>9</v>
      </c>
      <c r="B119" s="1" t="s">
        <v>9</v>
      </c>
      <c r="C119" t="s">
        <v>132</v>
      </c>
      <c r="D119" s="3">
        <v>92.79</v>
      </c>
      <c r="E119" s="3">
        <f t="shared" si="13"/>
        <v>4.710000000000008</v>
      </c>
      <c r="F119" s="3">
        <f t="shared" si="14"/>
        <v>1.7036444644148548E-2</v>
      </c>
      <c r="H119">
        <f t="shared" si="12"/>
        <v>9.4893506534622737E-2</v>
      </c>
    </row>
    <row r="120" spans="1:8">
      <c r="A120" s="1" t="s">
        <v>9</v>
      </c>
      <c r="B120" s="1" t="s">
        <v>9</v>
      </c>
      <c r="C120" t="s">
        <v>125</v>
      </c>
      <c r="D120" s="3">
        <v>92.88</v>
      </c>
      <c r="E120" s="3">
        <f t="shared" si="13"/>
        <v>4.7999999999999972</v>
      </c>
      <c r="F120" s="3">
        <f t="shared" si="14"/>
        <v>1.6286798179195105E-2</v>
      </c>
      <c r="H120">
        <f t="shared" si="12"/>
        <v>9.0717953289412637E-2</v>
      </c>
    </row>
    <row r="121" spans="1:8">
      <c r="A121" s="1" t="s">
        <v>9</v>
      </c>
      <c r="B121" s="1" t="s">
        <v>9</v>
      </c>
      <c r="C121" t="s">
        <v>131</v>
      </c>
      <c r="D121" s="3">
        <v>94.02</v>
      </c>
      <c r="E121" s="3">
        <f t="shared" si="13"/>
        <v>5.9399999999999977</v>
      </c>
      <c r="F121" s="3">
        <f t="shared" si="14"/>
        <v>9.2105986853001295E-3</v>
      </c>
      <c r="H121">
        <f t="shared" si="12"/>
        <v>5.1303310331919177E-2</v>
      </c>
    </row>
    <row r="122" spans="1:8">
      <c r="A122" s="1" t="s">
        <v>9</v>
      </c>
      <c r="B122" s="1" t="s">
        <v>9</v>
      </c>
      <c r="C122" s="20" t="s">
        <v>25</v>
      </c>
      <c r="D122" s="3">
        <v>102.4</v>
      </c>
      <c r="E122" s="3">
        <f t="shared" si="13"/>
        <v>14.320000000000007</v>
      </c>
      <c r="F122" s="3">
        <f t="shared" si="14"/>
        <v>1.3950635153886712E-4</v>
      </c>
      <c r="H122">
        <f t="shared" si="12"/>
        <v>7.7705455321757874E-4</v>
      </c>
    </row>
    <row r="123" spans="1:8">
      <c r="A123" s="1" t="s">
        <v>9</v>
      </c>
      <c r="B123" s="1" t="s">
        <v>9</v>
      </c>
      <c r="C123" s="20" t="s">
        <v>15</v>
      </c>
      <c r="D123" s="3">
        <v>103.9</v>
      </c>
      <c r="E123" s="3">
        <f t="shared" si="13"/>
        <v>15.820000000000007</v>
      </c>
      <c r="F123" s="3">
        <f t="shared" si="14"/>
        <v>6.5898134361890807E-5</v>
      </c>
      <c r="H123">
        <f t="shared" si="12"/>
        <v>3.6705458059509702E-4</v>
      </c>
    </row>
    <row r="124" spans="1:8">
      <c r="A124" s="1" t="s">
        <v>9</v>
      </c>
      <c r="B124" s="1" t="s">
        <v>9</v>
      </c>
      <c r="C124" s="20" t="s">
        <v>26</v>
      </c>
      <c r="D124" s="3">
        <v>105</v>
      </c>
      <c r="E124" s="3">
        <f t="shared" si="13"/>
        <v>16.920000000000002</v>
      </c>
      <c r="F124" s="3">
        <f t="shared" si="14"/>
        <v>3.8019916124520852E-5</v>
      </c>
      <c r="H124">
        <f t="shared" si="12"/>
        <v>2.1177207067363092E-4</v>
      </c>
    </row>
    <row r="125" spans="1:8">
      <c r="A125" s="1" t="s">
        <v>9</v>
      </c>
      <c r="B125" s="1" t="s">
        <v>9</v>
      </c>
      <c r="C125" t="s">
        <v>22</v>
      </c>
      <c r="D125" s="3">
        <v>105.6</v>
      </c>
      <c r="E125" s="3">
        <f t="shared" si="13"/>
        <v>17.519999999999996</v>
      </c>
      <c r="F125" s="3">
        <f t="shared" si="14"/>
        <v>2.8165846613835771E-5</v>
      </c>
      <c r="H125">
        <f t="shared" si="12"/>
        <v>1.5688460858652271E-4</v>
      </c>
    </row>
    <row r="126" spans="1:8">
      <c r="A126" s="1" t="s">
        <v>9</v>
      </c>
      <c r="B126" s="1" t="s">
        <v>9</v>
      </c>
      <c r="C126" t="s">
        <v>21</v>
      </c>
      <c r="D126" s="3">
        <v>105.8</v>
      </c>
      <c r="E126" s="3">
        <f t="shared" si="13"/>
        <v>17.72</v>
      </c>
      <c r="F126" s="3">
        <f t="shared" si="14"/>
        <v>2.5485511926859997E-5</v>
      </c>
      <c r="H126">
        <f t="shared" si="12"/>
        <v>1.4195506416301115E-4</v>
      </c>
    </row>
    <row r="127" spans="1:8">
      <c r="A127" s="1" t="s">
        <v>9</v>
      </c>
      <c r="B127" s="1" t="s">
        <v>9</v>
      </c>
      <c r="C127" t="s">
        <v>20</v>
      </c>
      <c r="D127" s="3">
        <v>105.8</v>
      </c>
      <c r="E127" s="3">
        <f t="shared" si="13"/>
        <v>17.72</v>
      </c>
      <c r="F127" s="3">
        <f t="shared" si="14"/>
        <v>2.5485511926859997E-5</v>
      </c>
      <c r="H127">
        <f t="shared" si="12"/>
        <v>1.4195506416301115E-4</v>
      </c>
    </row>
    <row r="128" spans="1:8">
      <c r="A128" s="1" t="s">
        <v>9</v>
      </c>
      <c r="B128" s="1" t="s">
        <v>9</v>
      </c>
      <c r="C128" t="s">
        <v>23</v>
      </c>
      <c r="D128" s="3">
        <v>105.8</v>
      </c>
      <c r="E128" s="3">
        <f t="shared" si="13"/>
        <v>17.72</v>
      </c>
      <c r="F128" s="3">
        <f t="shared" si="14"/>
        <v>2.5485511926859997E-5</v>
      </c>
      <c r="H128">
        <f t="shared" si="12"/>
        <v>1.4195506416301115E-4</v>
      </c>
    </row>
    <row r="129" spans="1:14">
      <c r="A129" s="1" t="s">
        <v>9</v>
      </c>
      <c r="B129" s="1" t="s">
        <v>9</v>
      </c>
      <c r="C129" s="20" t="s">
        <v>24</v>
      </c>
      <c r="D129" s="3">
        <v>105.9</v>
      </c>
      <c r="E129" s="3">
        <f t="shared" si="13"/>
        <v>17.820000000000007</v>
      </c>
      <c r="F129" s="3">
        <f t="shared" si="14"/>
        <v>2.4242568843293012E-5</v>
      </c>
      <c r="H129">
        <f t="shared" si="12"/>
        <v>1.3503183398874243E-4</v>
      </c>
    </row>
    <row r="130" spans="1:14">
      <c r="A130" s="1" t="s">
        <v>9</v>
      </c>
      <c r="B130" s="1" t="s">
        <v>9</v>
      </c>
      <c r="C130" t="s">
        <v>27</v>
      </c>
      <c r="D130" s="3">
        <v>106.5</v>
      </c>
      <c r="E130" s="3">
        <f t="shared" si="13"/>
        <v>18.420000000000002</v>
      </c>
      <c r="F130" s="3">
        <f t="shared" si="14"/>
        <v>1.7959336715242431E-5</v>
      </c>
      <c r="H130">
        <f t="shared" si="12"/>
        <v>1.0003404299092957E-4</v>
      </c>
    </row>
    <row r="131" spans="1:14">
      <c r="A131" s="1" t="s">
        <v>9</v>
      </c>
      <c r="B131" s="1" t="s">
        <v>9</v>
      </c>
      <c r="C131" t="s">
        <v>2</v>
      </c>
      <c r="D131" s="3">
        <v>107.3</v>
      </c>
      <c r="E131" s="3">
        <f t="shared" si="13"/>
        <v>19.22</v>
      </c>
      <c r="F131" s="3">
        <f t="shared" si="14"/>
        <v>1.2038503413730871E-5</v>
      </c>
      <c r="H131">
        <f t="shared" si="12"/>
        <v>6.705482430281112E-5</v>
      </c>
      <c r="I131">
        <f>SUM(H104:H131)</f>
        <v>5.5700299275211842</v>
      </c>
    </row>
    <row r="132" spans="1:14">
      <c r="D132" s="3"/>
      <c r="E132" s="3"/>
      <c r="F132" s="3"/>
    </row>
    <row r="133" spans="1:14">
      <c r="A133"/>
      <c r="B133"/>
      <c r="D133" s="3"/>
      <c r="E133" s="3"/>
      <c r="F133" s="3"/>
      <c r="G133"/>
      <c r="K133" t="s">
        <v>118</v>
      </c>
      <c r="L133" t="s">
        <v>159</v>
      </c>
      <c r="M133" t="s">
        <v>160</v>
      </c>
      <c r="N133" t="s">
        <v>158</v>
      </c>
    </row>
    <row r="134" spans="1:14">
      <c r="A134" s="13" t="s">
        <v>124</v>
      </c>
      <c r="B134" s="1" t="s">
        <v>13</v>
      </c>
      <c r="C134" s="15" t="s">
        <v>96</v>
      </c>
      <c r="D134" s="3">
        <v>63.19</v>
      </c>
      <c r="E134" s="3">
        <f>D134-63.19</f>
        <v>0</v>
      </c>
      <c r="F134" s="3">
        <f>H134/4.174514016</f>
        <v>0.23954884237236204</v>
      </c>
      <c r="G134"/>
      <c r="H134">
        <f t="shared" ref="H134:H151" si="15">EXP(-E134/2)</f>
        <v>1</v>
      </c>
      <c r="J134" t="s">
        <v>117</v>
      </c>
      <c r="K134">
        <v>2.4887000000000001</v>
      </c>
      <c r="L134">
        <v>0.70520000000000005</v>
      </c>
      <c r="M134">
        <v>3.5289999999999999</v>
      </c>
      <c r="N134">
        <v>4.17E-4</v>
      </c>
    </row>
    <row r="135" spans="1:14">
      <c r="A135" s="1" t="s">
        <v>9</v>
      </c>
      <c r="B135" s="1" t="s">
        <v>9</v>
      </c>
      <c r="C135" t="s">
        <v>130</v>
      </c>
      <c r="D135" s="3">
        <v>64.58</v>
      </c>
      <c r="E135" s="3">
        <f t="shared" ref="E135:E151" si="16">D135-63.19</f>
        <v>1.3900000000000006</v>
      </c>
      <c r="F135" s="3">
        <f t="shared" ref="F135:F151" si="17">H135/4.174514016</f>
        <v>0.11955270627246491</v>
      </c>
      <c r="G135"/>
      <c r="H135">
        <f t="shared" si="15"/>
        <v>0.49907444798513584</v>
      </c>
    </row>
    <row r="136" spans="1:14">
      <c r="A136" s="1" t="s">
        <v>9</v>
      </c>
      <c r="B136" s="1" t="s">
        <v>9</v>
      </c>
      <c r="C136" t="s">
        <v>132</v>
      </c>
      <c r="D136" s="3">
        <v>64.63</v>
      </c>
      <c r="E136" s="3">
        <f t="shared" si="16"/>
        <v>1.4399999999999977</v>
      </c>
      <c r="F136" s="3">
        <f t="shared" si="17"/>
        <v>0.11660093943734699</v>
      </c>
      <c r="G136"/>
      <c r="H136">
        <f t="shared" si="15"/>
        <v>0.48675225595997218</v>
      </c>
    </row>
    <row r="137" spans="1:14">
      <c r="A137" s="1" t="s">
        <v>9</v>
      </c>
      <c r="B137" s="1" t="s">
        <v>9</v>
      </c>
      <c r="C137" t="s">
        <v>125</v>
      </c>
      <c r="D137" s="3">
        <v>64.72</v>
      </c>
      <c r="E137" s="3">
        <f t="shared" si="16"/>
        <v>1.5300000000000011</v>
      </c>
      <c r="F137" s="3">
        <f t="shared" si="17"/>
        <v>0.11147020448147733</v>
      </c>
      <c r="G137"/>
      <c r="H137">
        <f t="shared" si="15"/>
        <v>0.46533393097431314</v>
      </c>
    </row>
    <row r="138" spans="1:14">
      <c r="A138" s="1" t="s">
        <v>9</v>
      </c>
      <c r="B138" s="1" t="s">
        <v>9</v>
      </c>
      <c r="C138" t="s">
        <v>129</v>
      </c>
      <c r="D138" s="3">
        <v>64.88</v>
      </c>
      <c r="E138" s="3">
        <f t="shared" si="16"/>
        <v>1.6899999999999977</v>
      </c>
      <c r="F138" s="3">
        <f t="shared" si="17"/>
        <v>0.10289996789191273</v>
      </c>
      <c r="G138"/>
      <c r="H138">
        <f t="shared" si="15"/>
        <v>0.42955735821073965</v>
      </c>
    </row>
    <row r="139" spans="1:14">
      <c r="A139" s="1" t="s">
        <v>9</v>
      </c>
      <c r="B139" s="1" t="s">
        <v>9</v>
      </c>
      <c r="C139" t="s">
        <v>126</v>
      </c>
      <c r="D139" s="3">
        <v>64.989999999999995</v>
      </c>
      <c r="E139" s="3">
        <f t="shared" si="16"/>
        <v>1.7999999999999972</v>
      </c>
      <c r="F139" s="3">
        <f t="shared" si="17"/>
        <v>9.7393291334585783E-2</v>
      </c>
      <c r="G139"/>
      <c r="H139">
        <f t="shared" si="15"/>
        <v>0.40656965974059966</v>
      </c>
    </row>
    <row r="140" spans="1:14">
      <c r="A140" s="1" t="s">
        <v>9</v>
      </c>
      <c r="B140" s="1" t="s">
        <v>9</v>
      </c>
      <c r="C140" t="s">
        <v>128</v>
      </c>
      <c r="D140" s="3">
        <v>65.11</v>
      </c>
      <c r="E140" s="3">
        <f t="shared" si="16"/>
        <v>1.9200000000000017</v>
      </c>
      <c r="F140" s="3">
        <f t="shared" si="17"/>
        <v>9.1721547587950814E-2</v>
      </c>
      <c r="G140"/>
      <c r="H140">
        <f t="shared" si="15"/>
        <v>0.38289288597511167</v>
      </c>
    </row>
    <row r="141" spans="1:14">
      <c r="A141" s="1" t="s">
        <v>9</v>
      </c>
      <c r="B141" s="1" t="s">
        <v>9</v>
      </c>
      <c r="C141" t="s">
        <v>131</v>
      </c>
      <c r="D141" s="3">
        <v>65.66</v>
      </c>
      <c r="E141" s="3">
        <f t="shared" si="16"/>
        <v>2.4699999999999989</v>
      </c>
      <c r="F141" s="3">
        <f t="shared" si="17"/>
        <v>6.9669130646859895E-2</v>
      </c>
      <c r="G141"/>
      <c r="H141">
        <f t="shared" si="15"/>
        <v>0.29083476236785177</v>
      </c>
    </row>
    <row r="142" spans="1:14">
      <c r="A142" s="1" t="s">
        <v>9</v>
      </c>
      <c r="B142" s="1" t="s">
        <v>9</v>
      </c>
      <c r="C142" t="s">
        <v>127</v>
      </c>
      <c r="D142" s="3">
        <v>66.42</v>
      </c>
      <c r="E142" s="3">
        <f t="shared" si="16"/>
        <v>3.230000000000004</v>
      </c>
      <c r="F142" s="3">
        <f t="shared" si="17"/>
        <v>4.7644029862761214E-2</v>
      </c>
      <c r="G142"/>
      <c r="H142">
        <f t="shared" si="15"/>
        <v>0.19889067044081923</v>
      </c>
    </row>
    <row r="143" spans="1:14">
      <c r="A143" s="1" t="s">
        <v>9</v>
      </c>
      <c r="B143" s="1" t="s">
        <v>9</v>
      </c>
      <c r="C143" s="20" t="s">
        <v>15</v>
      </c>
      <c r="D143" s="3">
        <v>74.459999999999994</v>
      </c>
      <c r="E143" s="3">
        <f t="shared" si="16"/>
        <v>11.269999999999996</v>
      </c>
      <c r="F143" s="3">
        <f t="shared" si="17"/>
        <v>8.5535159770278263E-4</v>
      </c>
      <c r="G143"/>
      <c r="H143">
        <f t="shared" si="15"/>
        <v>3.5706772332182593E-3</v>
      </c>
    </row>
    <row r="144" spans="1:14">
      <c r="A144" s="1" t="s">
        <v>9</v>
      </c>
      <c r="B144" s="1" t="s">
        <v>9</v>
      </c>
      <c r="C144" t="s">
        <v>23</v>
      </c>
      <c r="D144" s="3">
        <v>75.8</v>
      </c>
      <c r="E144" s="3">
        <f t="shared" si="16"/>
        <v>12.61</v>
      </c>
      <c r="F144" s="3">
        <f t="shared" si="17"/>
        <v>4.3769074956793698E-4</v>
      </c>
      <c r="G144"/>
      <c r="H144">
        <f t="shared" si="15"/>
        <v>1.8271461687448989E-3</v>
      </c>
    </row>
    <row r="145" spans="1:15">
      <c r="A145" s="1" t="s">
        <v>9</v>
      </c>
      <c r="B145" s="1" t="s">
        <v>9</v>
      </c>
      <c r="C145" t="s">
        <v>20</v>
      </c>
      <c r="D145" s="3">
        <v>75.959999999999994</v>
      </c>
      <c r="E145" s="3">
        <f t="shared" si="16"/>
        <v>12.769999999999996</v>
      </c>
      <c r="F145" s="3">
        <f t="shared" si="17"/>
        <v>4.0403948558838263E-4</v>
      </c>
      <c r="G145"/>
      <c r="H145">
        <f t="shared" si="15"/>
        <v>1.6866684956061333E-3</v>
      </c>
    </row>
    <row r="146" spans="1:15">
      <c r="A146" s="1" t="s">
        <v>9</v>
      </c>
      <c r="B146" s="1" t="s">
        <v>9</v>
      </c>
      <c r="C146" t="s">
        <v>22</v>
      </c>
      <c r="D146" s="3">
        <v>76.069999999999993</v>
      </c>
      <c r="E146" s="3">
        <f t="shared" si="16"/>
        <v>12.879999999999995</v>
      </c>
      <c r="F146" s="3">
        <f t="shared" si="17"/>
        <v>3.8241737229616993E-4</v>
      </c>
      <c r="G146"/>
      <c r="H146">
        <f t="shared" si="15"/>
        <v>1.5964066806122515E-3</v>
      </c>
    </row>
    <row r="147" spans="1:15">
      <c r="A147" s="1" t="s">
        <v>9</v>
      </c>
      <c r="B147" s="1" t="s">
        <v>9</v>
      </c>
      <c r="C147" t="s">
        <v>27</v>
      </c>
      <c r="D147" s="3">
        <v>76.069999999999993</v>
      </c>
      <c r="E147" s="3">
        <f t="shared" si="16"/>
        <v>12.879999999999995</v>
      </c>
      <c r="F147" s="3">
        <f t="shared" si="17"/>
        <v>3.8241737229616993E-4</v>
      </c>
      <c r="G147"/>
      <c r="H147">
        <f t="shared" si="15"/>
        <v>1.5964066806122515E-3</v>
      </c>
    </row>
    <row r="148" spans="1:15">
      <c r="A148" s="1" t="s">
        <v>9</v>
      </c>
      <c r="B148" s="1" t="s">
        <v>9</v>
      </c>
      <c r="C148" s="20" t="s">
        <v>24</v>
      </c>
      <c r="D148" s="3">
        <v>76.25</v>
      </c>
      <c r="E148" s="3">
        <f t="shared" si="16"/>
        <v>13.060000000000002</v>
      </c>
      <c r="F148" s="3">
        <f t="shared" si="17"/>
        <v>3.4950316233094597E-4</v>
      </c>
      <c r="G148"/>
      <c r="H148">
        <f t="shared" si="15"/>
        <v>1.4590058497868572E-3</v>
      </c>
    </row>
    <row r="149" spans="1:15">
      <c r="A149" s="1" t="s">
        <v>9</v>
      </c>
      <c r="B149" s="1" t="s">
        <v>9</v>
      </c>
      <c r="C149" t="s">
        <v>21</v>
      </c>
      <c r="D149" s="3">
        <v>76.39</v>
      </c>
      <c r="E149" s="3">
        <f t="shared" si="16"/>
        <v>13.200000000000003</v>
      </c>
      <c r="F149" s="3">
        <f t="shared" si="17"/>
        <v>3.2587458859495937E-4</v>
      </c>
      <c r="G149"/>
      <c r="H149">
        <f t="shared" si="15"/>
        <v>1.3603680375478915E-3</v>
      </c>
    </row>
    <row r="150" spans="1:15">
      <c r="A150" s="1" t="s">
        <v>9</v>
      </c>
      <c r="B150" s="1" t="s">
        <v>9</v>
      </c>
      <c r="C150" t="s">
        <v>2</v>
      </c>
      <c r="D150" s="3">
        <v>77.44</v>
      </c>
      <c r="E150" s="3">
        <f t="shared" si="16"/>
        <v>14.25</v>
      </c>
      <c r="F150" s="3">
        <f t="shared" si="17"/>
        <v>1.9277286099417742E-4</v>
      </c>
      <c r="G150"/>
      <c r="H150">
        <f t="shared" si="15"/>
        <v>8.0473301012461325E-4</v>
      </c>
    </row>
    <row r="151" spans="1:15">
      <c r="A151" s="1" t="s">
        <v>9</v>
      </c>
      <c r="B151" s="1" t="s">
        <v>9</v>
      </c>
      <c r="C151" s="20" t="s">
        <v>25</v>
      </c>
      <c r="D151" s="3">
        <v>77.7</v>
      </c>
      <c r="E151" s="3">
        <f t="shared" si="16"/>
        <v>14.510000000000005</v>
      </c>
      <c r="F151" s="3">
        <f t="shared" si="17"/>
        <v>1.6927296844447125E-4</v>
      </c>
      <c r="G151"/>
      <c r="H151">
        <f t="shared" si="15"/>
        <v>7.0663237930137092E-4</v>
      </c>
      <c r="I151">
        <f>SUM(H134:H151)</f>
        <v>4.1745140161900967</v>
      </c>
    </row>
    <row r="152" spans="1:15">
      <c r="A152"/>
      <c r="B152"/>
      <c r="D152" s="3"/>
      <c r="E152" s="3"/>
      <c r="F152" s="3"/>
      <c r="G152"/>
    </row>
    <row r="153" spans="1:15">
      <c r="A153"/>
      <c r="B153"/>
      <c r="D153" s="3"/>
      <c r="E153" s="3"/>
      <c r="F153" s="3"/>
      <c r="G153"/>
      <c r="K153" t="s">
        <v>118</v>
      </c>
      <c r="L153" t="s">
        <v>159</v>
      </c>
      <c r="M153" t="s">
        <v>160</v>
      </c>
      <c r="N153" t="s">
        <v>158</v>
      </c>
    </row>
    <row r="154" spans="1:15">
      <c r="A154" s="13" t="s">
        <v>155</v>
      </c>
      <c r="B154" s="1" t="s">
        <v>13</v>
      </c>
      <c r="C154" s="15" t="s">
        <v>96</v>
      </c>
      <c r="D154" s="3">
        <v>62.7</v>
      </c>
      <c r="E154" s="3">
        <f>D154-62.7</f>
        <v>0</v>
      </c>
      <c r="F154" s="3">
        <f>H154/4.877454726</f>
        <v>0.20502496818050425</v>
      </c>
      <c r="G154"/>
      <c r="H154">
        <f t="shared" ref="H154:H171" si="18">EXP(-E154/2)</f>
        <v>1</v>
      </c>
      <c r="J154" t="s">
        <v>117</v>
      </c>
      <c r="K154">
        <v>1.2995000000000001</v>
      </c>
      <c r="L154">
        <v>0.6915</v>
      </c>
      <c r="M154">
        <v>1.879</v>
      </c>
      <c r="N154">
        <v>6.0220000000000003E-2</v>
      </c>
      <c r="O154" t="s">
        <v>157</v>
      </c>
    </row>
    <row r="155" spans="1:15">
      <c r="A155" s="1" t="s">
        <v>9</v>
      </c>
      <c r="B155" s="1" t="s">
        <v>9</v>
      </c>
      <c r="C155" s="20" t="s">
        <v>15</v>
      </c>
      <c r="D155" s="3">
        <v>64.459999999999994</v>
      </c>
      <c r="E155" s="3">
        <f t="shared" ref="E155:E171" si="19">D155-62.7</f>
        <v>1.7599999999999909</v>
      </c>
      <c r="F155" s="3">
        <f t="shared" ref="F155:F171" si="20">H155/4.877454726</f>
        <v>8.5040853269333513E-2</v>
      </c>
      <c r="G155"/>
      <c r="H155">
        <f t="shared" si="18"/>
        <v>0.41478291168158327</v>
      </c>
    </row>
    <row r="156" spans="1:15">
      <c r="A156" s="1" t="s">
        <v>9</v>
      </c>
      <c r="B156" s="1" t="s">
        <v>9</v>
      </c>
      <c r="C156" t="s">
        <v>125</v>
      </c>
      <c r="D156" s="3">
        <v>64.5</v>
      </c>
      <c r="E156" s="3">
        <f t="shared" si="19"/>
        <v>1.7999999999999972</v>
      </c>
      <c r="F156" s="3">
        <f t="shared" si="20"/>
        <v>8.3356931551474889E-2</v>
      </c>
      <c r="G156"/>
      <c r="H156">
        <f t="shared" si="18"/>
        <v>0.40656965974059966</v>
      </c>
    </row>
    <row r="157" spans="1:15">
      <c r="A157" s="1" t="s">
        <v>9</v>
      </c>
      <c r="B157" s="1" t="s">
        <v>9</v>
      </c>
      <c r="C157" t="s">
        <v>130</v>
      </c>
      <c r="D157" s="3">
        <v>64.56</v>
      </c>
      <c r="E157" s="3">
        <f t="shared" si="19"/>
        <v>1.8599999999999994</v>
      </c>
      <c r="F157" s="3">
        <f t="shared" si="20"/>
        <v>8.0893361914437439E-2</v>
      </c>
      <c r="G157"/>
      <c r="H157">
        <f t="shared" si="18"/>
        <v>0.39455371037160125</v>
      </c>
    </row>
    <row r="158" spans="1:15">
      <c r="A158" s="1" t="s">
        <v>9</v>
      </c>
      <c r="B158" s="1" t="s">
        <v>9</v>
      </c>
      <c r="C158" t="s">
        <v>129</v>
      </c>
      <c r="D158" s="3">
        <v>64.599999999999994</v>
      </c>
      <c r="E158" s="3">
        <f t="shared" si="19"/>
        <v>1.8999999999999915</v>
      </c>
      <c r="F158" s="3">
        <f t="shared" si="20"/>
        <v>7.9291566027855087E-2</v>
      </c>
      <c r="G158"/>
      <c r="H158">
        <f t="shared" si="18"/>
        <v>0.38674102345450284</v>
      </c>
    </row>
    <row r="159" spans="1:15">
      <c r="A159" s="1" t="s">
        <v>9</v>
      </c>
      <c r="B159" s="1" t="s">
        <v>9</v>
      </c>
      <c r="C159" t="s">
        <v>126</v>
      </c>
      <c r="D159" s="3">
        <v>64.680000000000007</v>
      </c>
      <c r="E159" s="3">
        <f t="shared" si="19"/>
        <v>1.980000000000004</v>
      </c>
      <c r="F159" s="3">
        <f t="shared" si="20"/>
        <v>7.618249925341182E-2</v>
      </c>
      <c r="G159"/>
      <c r="H159">
        <f t="shared" si="18"/>
        <v>0.37157669102204494</v>
      </c>
    </row>
    <row r="160" spans="1:15">
      <c r="A160" s="1" t="s">
        <v>9</v>
      </c>
      <c r="B160" s="1" t="s">
        <v>9</v>
      </c>
      <c r="C160" t="s">
        <v>128</v>
      </c>
      <c r="D160" s="3">
        <v>64.7</v>
      </c>
      <c r="E160" s="3">
        <f t="shared" si="19"/>
        <v>2</v>
      </c>
      <c r="F160" s="3">
        <f t="shared" si="20"/>
        <v>7.5424470720436648E-2</v>
      </c>
      <c r="G160"/>
      <c r="H160">
        <f t="shared" si="18"/>
        <v>0.36787944117144233</v>
      </c>
    </row>
    <row r="161" spans="1:9">
      <c r="A161" s="1" t="s">
        <v>9</v>
      </c>
      <c r="B161" s="1" t="s">
        <v>9</v>
      </c>
      <c r="C161" t="s">
        <v>131</v>
      </c>
      <c r="D161" s="3">
        <v>65.81</v>
      </c>
      <c r="E161" s="3">
        <f t="shared" si="19"/>
        <v>3.1099999999999994</v>
      </c>
      <c r="F161" s="3">
        <f t="shared" si="20"/>
        <v>4.3299096456025463E-2</v>
      </c>
      <c r="G161"/>
      <c r="H161">
        <f t="shared" si="18"/>
        <v>0.21118938264097123</v>
      </c>
    </row>
    <row r="162" spans="1:9">
      <c r="A162" s="1" t="s">
        <v>9</v>
      </c>
      <c r="B162" s="1" t="s">
        <v>9</v>
      </c>
      <c r="C162" t="s">
        <v>127</v>
      </c>
      <c r="D162" s="3">
        <v>65.91</v>
      </c>
      <c r="E162" s="3">
        <f t="shared" si="19"/>
        <v>3.2099999999999937</v>
      </c>
      <c r="F162" s="3">
        <f t="shared" si="20"/>
        <v>4.1187374603266116E-2</v>
      </c>
      <c r="G162"/>
      <c r="H162">
        <f t="shared" si="18"/>
        <v>0.20088955491023269</v>
      </c>
    </row>
    <row r="163" spans="1:9">
      <c r="A163" s="1" t="s">
        <v>9</v>
      </c>
      <c r="B163" s="1" t="s">
        <v>9</v>
      </c>
      <c r="C163" t="s">
        <v>20</v>
      </c>
      <c r="D163" s="3">
        <v>66.27</v>
      </c>
      <c r="E163" s="3">
        <f t="shared" si="19"/>
        <v>3.5699999999999932</v>
      </c>
      <c r="F163" s="3">
        <f t="shared" si="20"/>
        <v>3.4402587092345359E-2</v>
      </c>
      <c r="G163"/>
      <c r="H163">
        <f t="shared" si="18"/>
        <v>0.16779706100018646</v>
      </c>
    </row>
    <row r="164" spans="1:9">
      <c r="A164" s="1" t="s">
        <v>9</v>
      </c>
      <c r="B164" s="1" t="s">
        <v>9</v>
      </c>
      <c r="C164" t="s">
        <v>23</v>
      </c>
      <c r="D164" s="3">
        <v>66.319999999999993</v>
      </c>
      <c r="E164" s="3">
        <f t="shared" si="19"/>
        <v>3.6199999999999903</v>
      </c>
      <c r="F164" s="3">
        <f t="shared" si="20"/>
        <v>3.3553184190582452E-2</v>
      </c>
      <c r="G164"/>
      <c r="H164">
        <f t="shared" si="18"/>
        <v>0.16365413680270485</v>
      </c>
    </row>
    <row r="165" spans="1:9">
      <c r="A165" s="1" t="s">
        <v>9</v>
      </c>
      <c r="B165" s="1" t="s">
        <v>9</v>
      </c>
      <c r="C165" t="s">
        <v>22</v>
      </c>
      <c r="D165" s="3">
        <v>66.36</v>
      </c>
      <c r="E165" s="3">
        <f t="shared" si="19"/>
        <v>3.6599999999999966</v>
      </c>
      <c r="F165" s="3">
        <f t="shared" si="20"/>
        <v>3.2888786628826015E-2</v>
      </c>
      <c r="G165"/>
      <c r="H165">
        <f t="shared" si="18"/>
        <v>0.16041356777517304</v>
      </c>
    </row>
    <row r="166" spans="1:9">
      <c r="A166" s="1" t="s">
        <v>9</v>
      </c>
      <c r="B166" s="1" t="s">
        <v>9</v>
      </c>
      <c r="C166" s="20" t="s">
        <v>24</v>
      </c>
      <c r="D166" s="3">
        <v>66.44</v>
      </c>
      <c r="E166" s="3">
        <f t="shared" si="19"/>
        <v>3.7399999999999949</v>
      </c>
      <c r="F166" s="3">
        <f t="shared" si="20"/>
        <v>3.1599198859510194E-2</v>
      </c>
      <c r="G166"/>
      <c r="H166">
        <f t="shared" si="18"/>
        <v>0.15412366181513182</v>
      </c>
    </row>
    <row r="167" spans="1:9">
      <c r="A167" s="1" t="s">
        <v>9</v>
      </c>
      <c r="B167" s="1" t="s">
        <v>9</v>
      </c>
      <c r="C167" t="s">
        <v>21</v>
      </c>
      <c r="D167" s="3">
        <v>66.459999999999994</v>
      </c>
      <c r="E167" s="3">
        <f t="shared" si="19"/>
        <v>3.7599999999999909</v>
      </c>
      <c r="F167" s="3">
        <f t="shared" si="20"/>
        <v>3.1284781577465032E-2</v>
      </c>
      <c r="G167"/>
      <c r="H167">
        <f t="shared" si="18"/>
        <v>0.15259010575688456</v>
      </c>
    </row>
    <row r="168" spans="1:9">
      <c r="A168" s="1" t="s">
        <v>9</v>
      </c>
      <c r="B168" s="1" t="s">
        <v>9</v>
      </c>
      <c r="C168" t="s">
        <v>132</v>
      </c>
      <c r="D168" s="3">
        <v>67.099999999999994</v>
      </c>
      <c r="E168" s="3">
        <f t="shared" si="19"/>
        <v>4.3999999999999915</v>
      </c>
      <c r="F168" s="3">
        <f t="shared" si="20"/>
        <v>2.2717414017536974E-2</v>
      </c>
      <c r="G168"/>
      <c r="H168">
        <f t="shared" si="18"/>
        <v>0.11080315836233436</v>
      </c>
    </row>
    <row r="169" spans="1:9">
      <c r="A169" s="1" t="s">
        <v>9</v>
      </c>
      <c r="B169" s="1" t="s">
        <v>9</v>
      </c>
      <c r="C169" t="s">
        <v>2</v>
      </c>
      <c r="D169" s="3">
        <v>67.62</v>
      </c>
      <c r="E169" s="3">
        <f t="shared" si="19"/>
        <v>4.9200000000000017</v>
      </c>
      <c r="F169" s="3">
        <f t="shared" si="20"/>
        <v>1.7516298103577958E-2</v>
      </c>
      <c r="G169"/>
      <c r="H169">
        <f t="shared" si="18"/>
        <v>8.5434950967321149E-2</v>
      </c>
    </row>
    <row r="170" spans="1:9">
      <c r="A170" s="1" t="s">
        <v>9</v>
      </c>
      <c r="B170" s="1" t="s">
        <v>9</v>
      </c>
      <c r="C170" s="20" t="s">
        <v>25</v>
      </c>
      <c r="D170" s="3">
        <v>67.69</v>
      </c>
      <c r="E170" s="3">
        <f t="shared" si="19"/>
        <v>4.9899999999999949</v>
      </c>
      <c r="F170" s="3">
        <f t="shared" si="20"/>
        <v>1.6913832321597076E-2</v>
      </c>
      <c r="G170"/>
      <c r="H170">
        <f t="shared" si="18"/>
        <v>8.2496451391745204E-2</v>
      </c>
    </row>
    <row r="171" spans="1:9">
      <c r="A171" s="1" t="s">
        <v>9</v>
      </c>
      <c r="B171" s="1" t="s">
        <v>9</v>
      </c>
      <c r="C171" t="s">
        <v>27</v>
      </c>
      <c r="D171" s="3">
        <v>68.86</v>
      </c>
      <c r="E171" s="3">
        <f t="shared" si="19"/>
        <v>6.1599999999999966</v>
      </c>
      <c r="F171" s="3">
        <f t="shared" si="20"/>
        <v>9.4227951320699325E-3</v>
      </c>
      <c r="G171"/>
      <c r="H171">
        <f t="shared" si="18"/>
        <v>4.5959256649044287E-2</v>
      </c>
      <c r="I171">
        <f>SUM(H154:H171)</f>
        <v>4.8774547255135037</v>
      </c>
    </row>
    <row r="172" spans="1:9">
      <c r="A172"/>
      <c r="B172"/>
      <c r="D172" s="3"/>
      <c r="E172"/>
      <c r="F172" s="3"/>
      <c r="G172"/>
    </row>
    <row r="173" spans="1:9">
      <c r="A173"/>
      <c r="B173"/>
      <c r="D173" s="3"/>
      <c r="E173"/>
      <c r="F173" s="3"/>
      <c r="G173"/>
    </row>
    <row r="174" spans="1:9">
      <c r="A174"/>
      <c r="B174"/>
      <c r="D174" s="3"/>
      <c r="E174"/>
      <c r="F174" s="3"/>
      <c r="G174"/>
    </row>
    <row r="175" spans="1:9">
      <c r="A175"/>
      <c r="B175"/>
      <c r="D175" s="3"/>
      <c r="E175"/>
      <c r="F175" s="3"/>
      <c r="G175"/>
    </row>
    <row r="176" spans="1:9">
      <c r="A176"/>
      <c r="B176"/>
      <c r="D176" s="3"/>
      <c r="E176"/>
      <c r="F176" s="3"/>
      <c r="G176"/>
    </row>
    <row r="177" spans="1:7">
      <c r="A177"/>
      <c r="B177"/>
      <c r="D177" s="3"/>
      <c r="E177"/>
      <c r="F177" s="3"/>
      <c r="G177"/>
    </row>
    <row r="178" spans="1:7">
      <c r="A178"/>
      <c r="B178"/>
      <c r="D178" s="3"/>
      <c r="E178"/>
      <c r="F178" s="3"/>
      <c r="G178"/>
    </row>
    <row r="179" spans="1:7">
      <c r="A179"/>
      <c r="B179"/>
      <c r="D179" s="3"/>
      <c r="E179"/>
      <c r="F179" s="3"/>
      <c r="G179"/>
    </row>
    <row r="180" spans="1:7">
      <c r="A180"/>
      <c r="B180"/>
      <c r="D180" s="3"/>
      <c r="E180"/>
      <c r="F180" s="3"/>
      <c r="G180"/>
    </row>
    <row r="181" spans="1:7">
      <c r="A181"/>
      <c r="B181"/>
      <c r="D181" s="3"/>
      <c r="E181"/>
      <c r="F181" s="3"/>
      <c r="G181"/>
    </row>
    <row r="182" spans="1:7">
      <c r="A182"/>
      <c r="B182"/>
      <c r="D182" s="3"/>
      <c r="E182"/>
      <c r="F182" s="3"/>
      <c r="G182"/>
    </row>
    <row r="183" spans="1:7">
      <c r="A183"/>
      <c r="B183"/>
      <c r="D183" s="3"/>
      <c r="E183"/>
      <c r="F183" s="3"/>
      <c r="G183"/>
    </row>
    <row r="184" spans="1:7">
      <c r="A184"/>
      <c r="B184"/>
      <c r="D184" s="3"/>
      <c r="E184"/>
      <c r="F184" s="3"/>
      <c r="G184"/>
    </row>
    <row r="185" spans="1:7">
      <c r="A185"/>
      <c r="B185"/>
      <c r="D185" s="3"/>
      <c r="E185"/>
      <c r="F185" s="3"/>
      <c r="G185"/>
    </row>
    <row r="186" spans="1:7">
      <c r="A186"/>
      <c r="B186"/>
      <c r="D186" s="3"/>
      <c r="E186"/>
      <c r="F186" s="3"/>
      <c r="G186"/>
    </row>
    <row r="187" spans="1:7">
      <c r="A187"/>
      <c r="B187"/>
      <c r="D187" s="3"/>
      <c r="E187"/>
      <c r="F187" s="3"/>
      <c r="G187"/>
    </row>
    <row r="188" spans="1:7">
      <c r="A188"/>
      <c r="B188"/>
      <c r="D188" s="3"/>
      <c r="E188"/>
      <c r="F188" s="3"/>
      <c r="G188"/>
    </row>
    <row r="189" spans="1:7">
      <c r="A189"/>
      <c r="B189"/>
      <c r="D189" s="3"/>
      <c r="E189"/>
      <c r="F189" s="3"/>
      <c r="G189"/>
    </row>
    <row r="190" spans="1:7">
      <c r="A190"/>
      <c r="B190"/>
      <c r="D190" s="3"/>
      <c r="E190"/>
      <c r="F190" s="3"/>
      <c r="G190"/>
    </row>
    <row r="191" spans="1:7">
      <c r="A191"/>
      <c r="B191"/>
      <c r="D191" s="3"/>
      <c r="E191"/>
      <c r="F191" s="3"/>
      <c r="G191"/>
    </row>
    <row r="192" spans="1:7">
      <c r="A192"/>
      <c r="B192"/>
      <c r="D192" s="3"/>
      <c r="E192"/>
      <c r="F192" s="3"/>
      <c r="G192"/>
    </row>
    <row r="193" spans="1:7">
      <c r="A193"/>
      <c r="B193"/>
      <c r="D193" s="3"/>
      <c r="E193"/>
      <c r="F193" s="3"/>
      <c r="G193"/>
    </row>
    <row r="194" spans="1:7">
      <c r="A194"/>
      <c r="B194"/>
      <c r="D194" s="3"/>
      <c r="E194"/>
      <c r="F194" s="3"/>
      <c r="G194"/>
    </row>
    <row r="195" spans="1:7">
      <c r="A195"/>
      <c r="B195"/>
      <c r="D195" s="3"/>
      <c r="E195"/>
      <c r="F195" s="3"/>
      <c r="G195"/>
    </row>
    <row r="196" spans="1:7">
      <c r="A196"/>
      <c r="B196"/>
      <c r="D196" s="3"/>
      <c r="E196"/>
      <c r="F196" s="3"/>
      <c r="G196"/>
    </row>
    <row r="197" spans="1:7">
      <c r="A197"/>
      <c r="B197"/>
      <c r="D197" s="3"/>
      <c r="E197"/>
      <c r="F197" s="3"/>
      <c r="G197"/>
    </row>
    <row r="198" spans="1:7">
      <c r="A198"/>
      <c r="B198"/>
      <c r="D198" s="3"/>
      <c r="E198"/>
      <c r="F198" s="3"/>
      <c r="G198"/>
    </row>
    <row r="199" spans="1:7">
      <c r="A199"/>
      <c r="B199"/>
      <c r="D199" s="3"/>
      <c r="E199"/>
      <c r="F199" s="3"/>
      <c r="G199"/>
    </row>
    <row r="200" spans="1:7">
      <c r="A200"/>
      <c r="B200"/>
      <c r="D200" s="3"/>
      <c r="E200"/>
      <c r="F200" s="3"/>
      <c r="G200"/>
    </row>
    <row r="201" spans="1:7">
      <c r="A201"/>
      <c r="B201"/>
      <c r="D201" s="3"/>
      <c r="E201"/>
      <c r="F201" s="3"/>
      <c r="G201"/>
    </row>
    <row r="202" spans="1:7">
      <c r="A202"/>
      <c r="B202"/>
      <c r="D202" s="3"/>
      <c r="E202"/>
      <c r="F202" s="3"/>
      <c r="G202"/>
    </row>
    <row r="203" spans="1:7">
      <c r="A203"/>
      <c r="B203"/>
      <c r="D203" s="3"/>
      <c r="E203"/>
      <c r="F203" s="3"/>
      <c r="G203"/>
    </row>
    <row r="204" spans="1:7">
      <c r="A204"/>
      <c r="B204"/>
      <c r="D204" s="3"/>
      <c r="E204"/>
      <c r="F204" s="3"/>
      <c r="G204"/>
    </row>
    <row r="205" spans="1:7">
      <c r="A205"/>
      <c r="B205"/>
      <c r="D205" s="3"/>
      <c r="E205"/>
      <c r="F205" s="3"/>
      <c r="G205"/>
    </row>
    <row r="206" spans="1:7">
      <c r="A206"/>
      <c r="B206"/>
      <c r="D206" s="3"/>
      <c r="E206"/>
      <c r="F206" s="3"/>
      <c r="G206"/>
    </row>
    <row r="207" spans="1:7">
      <c r="A207"/>
      <c r="B207"/>
      <c r="D207" s="3"/>
      <c r="E207"/>
      <c r="F207" s="3"/>
      <c r="G207"/>
    </row>
    <row r="208" spans="1:7">
      <c r="A208"/>
      <c r="B208"/>
      <c r="D208" s="3"/>
      <c r="E208"/>
      <c r="F208" s="3"/>
      <c r="G208"/>
    </row>
    <row r="209" spans="1:7">
      <c r="A209"/>
      <c r="B209"/>
      <c r="D209" s="3"/>
      <c r="E209"/>
      <c r="F209" s="3"/>
      <c r="G209"/>
    </row>
    <row r="210" spans="1:7">
      <c r="A210"/>
      <c r="B210"/>
      <c r="D210" s="3"/>
      <c r="E210"/>
      <c r="F210" s="3"/>
      <c r="G210"/>
    </row>
    <row r="211" spans="1:7">
      <c r="A211"/>
      <c r="B211"/>
      <c r="D211" s="3"/>
      <c r="E211"/>
      <c r="F211" s="3"/>
      <c r="G211"/>
    </row>
    <row r="212" spans="1:7">
      <c r="A212"/>
      <c r="B212"/>
      <c r="D212" s="3"/>
      <c r="E212"/>
      <c r="F212" s="3"/>
      <c r="G212"/>
    </row>
    <row r="213" spans="1:7">
      <c r="A213"/>
      <c r="B213"/>
      <c r="D213" s="3"/>
      <c r="E213"/>
      <c r="F213" s="3"/>
      <c r="G213"/>
    </row>
    <row r="214" spans="1:7">
      <c r="A214"/>
      <c r="B214"/>
      <c r="D214" s="3"/>
      <c r="E214"/>
      <c r="F214" s="3"/>
      <c r="G214"/>
    </row>
    <row r="215" spans="1:7">
      <c r="A215"/>
      <c r="B215"/>
      <c r="D215" s="3"/>
      <c r="E215"/>
      <c r="F215" s="3"/>
      <c r="G215"/>
    </row>
    <row r="216" spans="1:7">
      <c r="A216"/>
      <c r="B216"/>
      <c r="D216" s="3"/>
      <c r="E216"/>
      <c r="F216" s="3"/>
      <c r="G216"/>
    </row>
    <row r="217" spans="1:7">
      <c r="A217"/>
      <c r="B217"/>
      <c r="D217" s="3"/>
      <c r="E217"/>
      <c r="F217" s="3"/>
      <c r="G217"/>
    </row>
    <row r="218" spans="1:7">
      <c r="A218"/>
      <c r="B218"/>
      <c r="D218" s="3"/>
      <c r="E218"/>
      <c r="F218" s="3"/>
      <c r="G218"/>
    </row>
    <row r="219" spans="1:7">
      <c r="A219"/>
      <c r="B219"/>
      <c r="D219" s="3"/>
      <c r="E219"/>
      <c r="F219" s="3"/>
      <c r="G219"/>
    </row>
    <row r="220" spans="1:7">
      <c r="A220"/>
      <c r="B220"/>
      <c r="D220" s="3"/>
      <c r="E220"/>
      <c r="F220" s="3"/>
      <c r="G220"/>
    </row>
    <row r="221" spans="1:7">
      <c r="A221"/>
      <c r="B221"/>
      <c r="D221" s="3"/>
      <c r="E221"/>
      <c r="F221" s="3"/>
      <c r="G221"/>
    </row>
    <row r="222" spans="1:7">
      <c r="A222"/>
      <c r="B222"/>
      <c r="D222" s="3"/>
      <c r="E222"/>
      <c r="F222" s="3"/>
      <c r="G222"/>
    </row>
    <row r="223" spans="1:7">
      <c r="A223"/>
      <c r="B223"/>
      <c r="D223" s="3"/>
      <c r="E223"/>
      <c r="F223" s="3"/>
      <c r="G223"/>
    </row>
    <row r="224" spans="1:7">
      <c r="A224"/>
      <c r="B224"/>
      <c r="D224" s="3"/>
      <c r="E224"/>
      <c r="F224" s="3"/>
      <c r="G224"/>
    </row>
    <row r="225" spans="1:7">
      <c r="A225"/>
      <c r="B225"/>
      <c r="D225" s="3"/>
      <c r="E225"/>
      <c r="F225" s="3"/>
      <c r="G225"/>
    </row>
    <row r="226" spans="1:7">
      <c r="A226"/>
      <c r="B226"/>
      <c r="D226" s="3"/>
      <c r="E226"/>
      <c r="F226" s="3"/>
      <c r="G226"/>
    </row>
    <row r="227" spans="1:7">
      <c r="A227"/>
      <c r="B227"/>
      <c r="D227" s="3"/>
      <c r="E227"/>
      <c r="F227" s="3"/>
      <c r="G227"/>
    </row>
    <row r="228" spans="1:7">
      <c r="A228"/>
      <c r="B228"/>
      <c r="D228" s="3"/>
      <c r="E228"/>
      <c r="F228" s="3"/>
      <c r="G228"/>
    </row>
    <row r="229" spans="1:7">
      <c r="A229"/>
      <c r="B229"/>
      <c r="D229" s="3"/>
      <c r="E229"/>
      <c r="F229" s="3"/>
      <c r="G229"/>
    </row>
    <row r="230" spans="1:7">
      <c r="A230"/>
      <c r="B230"/>
      <c r="D230" s="3"/>
      <c r="E230"/>
      <c r="F230" s="3"/>
      <c r="G230"/>
    </row>
    <row r="231" spans="1:7">
      <c r="A231"/>
      <c r="B231"/>
      <c r="D231" s="3"/>
      <c r="E231"/>
      <c r="F231" s="3"/>
      <c r="G231"/>
    </row>
    <row r="232" spans="1:7">
      <c r="A232"/>
      <c r="B232"/>
      <c r="D232" s="3"/>
      <c r="E232"/>
      <c r="F232" s="3"/>
      <c r="G232"/>
    </row>
    <row r="233" spans="1:7">
      <c r="A233"/>
      <c r="B233"/>
      <c r="D233" s="3"/>
      <c r="E233"/>
      <c r="F233" s="3"/>
      <c r="G233"/>
    </row>
    <row r="234" spans="1:7">
      <c r="A234"/>
      <c r="B234"/>
      <c r="D234" s="3"/>
      <c r="E234"/>
      <c r="F234" s="3"/>
      <c r="G234"/>
    </row>
    <row r="235" spans="1:7">
      <c r="A235"/>
      <c r="B235"/>
      <c r="D235" s="3"/>
      <c r="E235"/>
      <c r="F235" s="3"/>
      <c r="G235"/>
    </row>
    <row r="236" spans="1:7">
      <c r="A236"/>
      <c r="B236"/>
      <c r="D236" s="3"/>
      <c r="E236"/>
      <c r="F236" s="3"/>
      <c r="G236"/>
    </row>
    <row r="237" spans="1:7">
      <c r="A237"/>
      <c r="B237"/>
      <c r="D237" s="3"/>
      <c r="E237"/>
      <c r="F237" s="3"/>
      <c r="G237"/>
    </row>
    <row r="238" spans="1:7">
      <c r="A238"/>
      <c r="B238"/>
      <c r="D238" s="3"/>
      <c r="E238"/>
      <c r="F238" s="3"/>
      <c r="G238"/>
    </row>
    <row r="239" spans="1:7">
      <c r="A239"/>
      <c r="B239"/>
      <c r="D239" s="3"/>
      <c r="E239"/>
      <c r="F239" s="3"/>
      <c r="G239"/>
    </row>
    <row r="240" spans="1:7">
      <c r="A240"/>
      <c r="B240"/>
      <c r="D240" s="3"/>
      <c r="E240"/>
      <c r="F240" s="3"/>
      <c r="G240"/>
    </row>
    <row r="241" spans="1:7">
      <c r="A241"/>
      <c r="B241"/>
      <c r="D241" s="3"/>
      <c r="E241"/>
      <c r="F241" s="3"/>
      <c r="G241"/>
    </row>
    <row r="242" spans="1:7">
      <c r="A242"/>
      <c r="B242"/>
      <c r="D242" s="3"/>
      <c r="E242"/>
      <c r="F242" s="3"/>
      <c r="G242"/>
    </row>
    <row r="243" spans="1:7">
      <c r="A243"/>
      <c r="B243"/>
      <c r="D243" s="3"/>
      <c r="E243"/>
      <c r="F243" s="3"/>
      <c r="G243"/>
    </row>
    <row r="244" spans="1:7">
      <c r="A244"/>
      <c r="B244"/>
      <c r="D244" s="3"/>
      <c r="E244"/>
      <c r="F244" s="3"/>
      <c r="G244"/>
    </row>
    <row r="245" spans="1:7">
      <c r="A245"/>
      <c r="B245"/>
      <c r="D245" s="3"/>
      <c r="E245"/>
      <c r="F245" s="3"/>
      <c r="G245"/>
    </row>
    <row r="246" spans="1:7">
      <c r="A246"/>
      <c r="B246"/>
      <c r="D246" s="3"/>
      <c r="E246"/>
      <c r="F246" s="3"/>
      <c r="G246"/>
    </row>
    <row r="247" spans="1:7">
      <c r="A247"/>
      <c r="B247"/>
      <c r="D247" s="3"/>
      <c r="E247"/>
      <c r="F247" s="3"/>
      <c r="G247"/>
    </row>
    <row r="248" spans="1:7">
      <c r="A248"/>
      <c r="B248"/>
      <c r="D248" s="3"/>
      <c r="E248"/>
      <c r="F248" s="3"/>
      <c r="G248"/>
    </row>
    <row r="249" spans="1:7">
      <c r="A249"/>
      <c r="B249"/>
      <c r="D249" s="3"/>
      <c r="E249"/>
      <c r="F249" s="3"/>
      <c r="G249"/>
    </row>
    <row r="250" spans="1:7">
      <c r="A250"/>
      <c r="B250"/>
      <c r="D250" s="3"/>
      <c r="E250"/>
      <c r="F250" s="3"/>
      <c r="G250"/>
    </row>
    <row r="251" spans="1:7">
      <c r="A251"/>
      <c r="B251"/>
      <c r="D251" s="3"/>
      <c r="E251"/>
      <c r="F251" s="3"/>
      <c r="G251"/>
    </row>
    <row r="252" spans="1:7">
      <c r="A252"/>
      <c r="B252"/>
      <c r="D252" s="3"/>
      <c r="E252"/>
      <c r="F252" s="3"/>
      <c r="G252"/>
    </row>
    <row r="253" spans="1:7">
      <c r="A253"/>
      <c r="B253"/>
      <c r="D253" s="3"/>
      <c r="E253"/>
      <c r="F253" s="3"/>
      <c r="G253"/>
    </row>
    <row r="254" spans="1:7">
      <c r="A254"/>
      <c r="B254"/>
      <c r="D254" s="3"/>
      <c r="E254"/>
      <c r="F254" s="3"/>
      <c r="G254"/>
    </row>
    <row r="255" spans="1:7">
      <c r="A255"/>
      <c r="B255"/>
      <c r="D255" s="3"/>
      <c r="E255"/>
      <c r="F255" s="3"/>
      <c r="G255"/>
    </row>
    <row r="256" spans="1:7">
      <c r="A256"/>
      <c r="B256"/>
      <c r="D256" s="3"/>
      <c r="E256"/>
      <c r="F256" s="3"/>
      <c r="G256"/>
    </row>
    <row r="257" spans="1:7">
      <c r="A257"/>
      <c r="B257"/>
      <c r="D257" s="3"/>
      <c r="E257"/>
      <c r="F257" s="3"/>
      <c r="G257"/>
    </row>
    <row r="258" spans="1:7">
      <c r="A258"/>
      <c r="B258"/>
      <c r="D258" s="3"/>
      <c r="E258"/>
      <c r="F258" s="3"/>
      <c r="G258"/>
    </row>
    <row r="259" spans="1:7">
      <c r="A259"/>
      <c r="B259"/>
      <c r="D259" s="3"/>
      <c r="E259"/>
      <c r="F259" s="3"/>
      <c r="G259"/>
    </row>
    <row r="260" spans="1:7">
      <c r="A260"/>
      <c r="B260"/>
      <c r="D260" s="3"/>
      <c r="E260"/>
      <c r="F260" s="3"/>
      <c r="G260"/>
    </row>
    <row r="261" spans="1:7">
      <c r="A261"/>
      <c r="B261"/>
      <c r="D261" s="3"/>
      <c r="E261"/>
      <c r="F261" s="3"/>
      <c r="G261"/>
    </row>
    <row r="262" spans="1:7">
      <c r="A262"/>
      <c r="B262"/>
      <c r="D262" s="3"/>
      <c r="E262"/>
      <c r="F262" s="3"/>
      <c r="G262"/>
    </row>
    <row r="263" spans="1:7">
      <c r="A263"/>
      <c r="B263"/>
      <c r="D263" s="3"/>
      <c r="E263"/>
      <c r="F263" s="3"/>
      <c r="G263"/>
    </row>
    <row r="264" spans="1:7">
      <c r="A264"/>
      <c r="B264"/>
      <c r="D264" s="3"/>
      <c r="E264"/>
      <c r="F264" s="3"/>
      <c r="G264"/>
    </row>
    <row r="265" spans="1:7">
      <c r="A265"/>
      <c r="B265"/>
      <c r="D265" s="3"/>
      <c r="E265"/>
      <c r="F265" s="3"/>
      <c r="G265"/>
    </row>
    <row r="266" spans="1:7">
      <c r="A266"/>
      <c r="B266"/>
      <c r="D266" s="3"/>
      <c r="E266"/>
      <c r="F266" s="3"/>
      <c r="G266"/>
    </row>
    <row r="267" spans="1:7">
      <c r="A267"/>
      <c r="B267"/>
      <c r="D267" s="3"/>
      <c r="E267"/>
      <c r="F267" s="3"/>
      <c r="G267"/>
    </row>
    <row r="268" spans="1:7">
      <c r="A268"/>
      <c r="B268"/>
      <c r="D268" s="3"/>
      <c r="E268"/>
      <c r="F268" s="3"/>
      <c r="G268"/>
    </row>
    <row r="269" spans="1:7">
      <c r="A269"/>
      <c r="B269"/>
      <c r="D269" s="3"/>
      <c r="E269"/>
      <c r="F269" s="3"/>
      <c r="G269"/>
    </row>
    <row r="270" spans="1:7">
      <c r="A270"/>
      <c r="B270"/>
      <c r="D270" s="3"/>
      <c r="E270"/>
      <c r="F270" s="3"/>
      <c r="G270"/>
    </row>
    <row r="271" spans="1:7">
      <c r="A271"/>
      <c r="B271"/>
      <c r="D271" s="3"/>
      <c r="E271"/>
      <c r="F271" s="3"/>
      <c r="G271"/>
    </row>
    <row r="272" spans="1:7">
      <c r="A272"/>
      <c r="B272"/>
      <c r="D272" s="3"/>
      <c r="E272"/>
      <c r="F272" s="3"/>
      <c r="G272"/>
    </row>
    <row r="273" spans="1:7">
      <c r="A273"/>
      <c r="B273"/>
      <c r="D273" s="3"/>
      <c r="E273"/>
      <c r="F273" s="3"/>
      <c r="G273"/>
    </row>
    <row r="274" spans="1:7">
      <c r="A274"/>
      <c r="B274"/>
      <c r="D274" s="3"/>
      <c r="E274"/>
      <c r="F274" s="3"/>
      <c r="G274"/>
    </row>
    <row r="275" spans="1:7">
      <c r="A275"/>
      <c r="B275"/>
      <c r="D275" s="3"/>
      <c r="E275"/>
      <c r="F275" s="3"/>
      <c r="G275"/>
    </row>
    <row r="276" spans="1:7">
      <c r="A276"/>
      <c r="B276"/>
      <c r="D276" s="3"/>
      <c r="E276"/>
      <c r="F276" s="3"/>
      <c r="G276"/>
    </row>
    <row r="277" spans="1:7">
      <c r="A277"/>
      <c r="B277"/>
      <c r="D277" s="3"/>
      <c r="E277"/>
      <c r="F277" s="3"/>
      <c r="G277"/>
    </row>
    <row r="278" spans="1:7">
      <c r="A278"/>
      <c r="B278"/>
      <c r="D278" s="3"/>
      <c r="E278"/>
      <c r="F278" s="3"/>
      <c r="G278"/>
    </row>
    <row r="279" spans="1:7">
      <c r="A279"/>
      <c r="B279"/>
      <c r="D279" s="3"/>
      <c r="E279"/>
      <c r="F279" s="3"/>
      <c r="G279"/>
    </row>
    <row r="280" spans="1:7">
      <c r="A280"/>
      <c r="B280"/>
      <c r="D280" s="3"/>
      <c r="E280"/>
      <c r="F280" s="3"/>
      <c r="G280"/>
    </row>
    <row r="281" spans="1:7">
      <c r="A281"/>
      <c r="B281"/>
      <c r="D281" s="3"/>
      <c r="E281"/>
      <c r="F281" s="3"/>
      <c r="G281"/>
    </row>
    <row r="282" spans="1:7">
      <c r="A282"/>
      <c r="B282"/>
      <c r="D282" s="3"/>
      <c r="E282"/>
      <c r="F282" s="3"/>
      <c r="G282"/>
    </row>
    <row r="283" spans="1:7">
      <c r="A283"/>
      <c r="B283"/>
      <c r="D283" s="3"/>
      <c r="E283"/>
      <c r="F283" s="3"/>
      <c r="G283"/>
    </row>
    <row r="284" spans="1:7">
      <c r="A284"/>
      <c r="B284"/>
      <c r="D284" s="3"/>
      <c r="E284"/>
      <c r="F284" s="3"/>
      <c r="G284"/>
    </row>
    <row r="285" spans="1:7">
      <c r="A285"/>
      <c r="B285"/>
      <c r="D285" s="3"/>
      <c r="E285"/>
      <c r="F285" s="3"/>
      <c r="G285"/>
    </row>
    <row r="286" spans="1:7">
      <c r="A286"/>
      <c r="B286"/>
      <c r="D286" s="3"/>
      <c r="E286"/>
      <c r="F286" s="3"/>
      <c r="G286"/>
    </row>
    <row r="287" spans="1:7">
      <c r="A287"/>
      <c r="B287"/>
      <c r="D287" s="3"/>
      <c r="E287"/>
      <c r="F287" s="3"/>
      <c r="G287"/>
    </row>
    <row r="288" spans="1:7">
      <c r="A288"/>
      <c r="B288"/>
      <c r="D288" s="3"/>
      <c r="E288"/>
      <c r="F288" s="3"/>
      <c r="G288"/>
    </row>
    <row r="289" spans="1:7">
      <c r="A289"/>
      <c r="B289"/>
      <c r="D289" s="3"/>
      <c r="E289"/>
      <c r="F289" s="3"/>
      <c r="G289"/>
    </row>
    <row r="290" spans="1:7">
      <c r="A290"/>
      <c r="B290"/>
      <c r="D290" s="3"/>
      <c r="E290"/>
      <c r="F290" s="3"/>
      <c r="G290"/>
    </row>
    <row r="291" spans="1:7">
      <c r="A291"/>
      <c r="B291"/>
      <c r="D291" s="3"/>
      <c r="E291"/>
      <c r="F291" s="3"/>
      <c r="G291"/>
    </row>
    <row r="292" spans="1:7">
      <c r="A292"/>
      <c r="B292"/>
      <c r="D292" s="3"/>
      <c r="E292"/>
      <c r="F292" s="3"/>
      <c r="G292"/>
    </row>
    <row r="293" spans="1:7">
      <c r="A293"/>
      <c r="B293"/>
      <c r="D293" s="3"/>
      <c r="E293"/>
      <c r="F293" s="3"/>
      <c r="G293"/>
    </row>
    <row r="294" spans="1:7">
      <c r="A294"/>
      <c r="B294"/>
      <c r="D294" s="3"/>
      <c r="E294"/>
      <c r="F294" s="3"/>
      <c r="G294"/>
    </row>
    <row r="295" spans="1:7">
      <c r="A295"/>
      <c r="B295"/>
      <c r="D295" s="3"/>
      <c r="E295"/>
      <c r="F295" s="3"/>
      <c r="G295"/>
    </row>
    <row r="296" spans="1:7">
      <c r="A296"/>
      <c r="B296"/>
      <c r="D296" s="3"/>
      <c r="E296"/>
      <c r="F296" s="3"/>
      <c r="G296"/>
    </row>
    <row r="297" spans="1:7">
      <c r="A297"/>
      <c r="B297"/>
      <c r="D297" s="3"/>
      <c r="E297"/>
      <c r="F297" s="3"/>
      <c r="G297"/>
    </row>
    <row r="298" spans="1:7">
      <c r="A298"/>
      <c r="B298"/>
      <c r="D298" s="3"/>
      <c r="E298"/>
      <c r="F298" s="3"/>
      <c r="G298"/>
    </row>
    <row r="299" spans="1:7">
      <c r="A299"/>
      <c r="B299"/>
      <c r="D299" s="3"/>
      <c r="E299"/>
      <c r="F299" s="3"/>
      <c r="G299"/>
    </row>
    <row r="300" spans="1:7">
      <c r="F300" s="3"/>
    </row>
    <row r="301" spans="1:7">
      <c r="F301" s="3"/>
    </row>
  </sheetData>
  <sortState ref="C104:D131">
    <sortCondition ref="D104:D13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12"/>
  <sheetViews>
    <sheetView workbookViewId="0">
      <selection activeCell="A39" sqref="A39:F49"/>
    </sheetView>
  </sheetViews>
  <sheetFormatPr baseColWidth="10" defaultRowHeight="13" x14ac:dyDescent="0"/>
  <cols>
    <col min="1" max="1" width="19.42578125" bestFit="1" customWidth="1"/>
    <col min="3" max="3" width="21" bestFit="1" customWidth="1"/>
  </cols>
  <sheetData>
    <row r="1" spans="1:14" s="4" customFormat="1" ht="40" customHeight="1" thickBot="1">
      <c r="A1" s="19" t="s">
        <v>5</v>
      </c>
      <c r="B1" s="5" t="s">
        <v>8</v>
      </c>
      <c r="C1" s="6" t="s">
        <v>7</v>
      </c>
      <c r="D1" s="6" t="s">
        <v>0</v>
      </c>
      <c r="E1" s="6" t="s">
        <v>14</v>
      </c>
      <c r="F1" s="6" t="s">
        <v>6</v>
      </c>
      <c r="G1" s="18" t="s">
        <v>49</v>
      </c>
      <c r="K1"/>
      <c r="L1" t="s">
        <v>118</v>
      </c>
      <c r="M1"/>
      <c r="N1" t="s">
        <v>118</v>
      </c>
    </row>
    <row r="2" spans="1:14">
      <c r="A2" s="25" t="s">
        <v>112</v>
      </c>
      <c r="B2" s="25" t="s">
        <v>17</v>
      </c>
      <c r="C2" s="15" t="s">
        <v>100</v>
      </c>
      <c r="D2" s="16">
        <v>170.8</v>
      </c>
      <c r="E2" s="15">
        <f>D2-170.8</f>
        <v>0</v>
      </c>
      <c r="F2" s="26">
        <f>H2/1.0002008</f>
        <v>0.99979924031254519</v>
      </c>
      <c r="H2">
        <f t="shared" ref="H2" si="0">EXP(-E2/2)</f>
        <v>1</v>
      </c>
      <c r="K2" t="s">
        <v>117</v>
      </c>
      <c r="L2">
        <v>-1.6468</v>
      </c>
      <c r="M2" t="s">
        <v>119</v>
      </c>
      <c r="N2">
        <v>-1.4811000000000001</v>
      </c>
    </row>
    <row r="3" spans="1:14">
      <c r="A3" s="1" t="s">
        <v>9</v>
      </c>
      <c r="B3" s="1" t="s">
        <v>9</v>
      </c>
      <c r="C3" t="s">
        <v>15</v>
      </c>
      <c r="D3" s="3">
        <v>189.9</v>
      </c>
      <c r="E3">
        <f t="shared" ref="E3:E12" si="1">D3-170.8</f>
        <v>19.099999999999994</v>
      </c>
      <c r="F3" s="24">
        <f t="shared" ref="F3:F12" si="2">H3/1.0002008</f>
        <v>7.1186968723583276E-5</v>
      </c>
      <c r="G3" s="3"/>
      <c r="H3">
        <f>EXP(-E3/2)</f>
        <v>7.1201263066902976E-5</v>
      </c>
    </row>
    <row r="4" spans="1:14">
      <c r="A4" s="1" t="s">
        <v>9</v>
      </c>
      <c r="B4" s="1" t="s">
        <v>9</v>
      </c>
      <c r="C4" t="s">
        <v>4</v>
      </c>
      <c r="D4" s="3">
        <v>190.5</v>
      </c>
      <c r="E4">
        <f t="shared" si="1"/>
        <v>19.699999999999989</v>
      </c>
      <c r="F4" s="24">
        <f t="shared" si="2"/>
        <v>5.2736603505530216E-5</v>
      </c>
      <c r="G4" s="3"/>
      <c r="H4">
        <f t="shared" ref="H4:H12" si="3">EXP(-E4/2)</f>
        <v>5.274719301551413E-5</v>
      </c>
    </row>
    <row r="5" spans="1:14">
      <c r="A5" s="1" t="s">
        <v>9</v>
      </c>
      <c r="B5" s="1" t="s">
        <v>11</v>
      </c>
      <c r="C5" t="s">
        <v>96</v>
      </c>
      <c r="D5" s="3">
        <v>191.9</v>
      </c>
      <c r="E5">
        <f t="shared" si="1"/>
        <v>21.099999999999994</v>
      </c>
      <c r="F5" s="24">
        <f t="shared" si="2"/>
        <v>2.6188222272720761E-5</v>
      </c>
      <c r="H5">
        <f t="shared" si="3"/>
        <v>2.6193480867753123E-5</v>
      </c>
    </row>
    <row r="6" spans="1:14">
      <c r="A6" s="1" t="s">
        <v>9</v>
      </c>
      <c r="B6" s="1" t="s">
        <v>11</v>
      </c>
      <c r="C6" t="s">
        <v>97</v>
      </c>
      <c r="D6" s="3">
        <v>192.5</v>
      </c>
      <c r="E6">
        <f t="shared" si="1"/>
        <v>21.699999999999989</v>
      </c>
      <c r="F6" s="24">
        <f t="shared" si="2"/>
        <v>1.9400712226894385E-5</v>
      </c>
      <c r="H6">
        <f t="shared" si="3"/>
        <v>1.9404607889909545E-5</v>
      </c>
      <c r="I6">
        <f>SUM(H2:H12)</f>
        <v>1.0002008004253014</v>
      </c>
      <c r="J6">
        <v>1.9170767308692169</v>
      </c>
    </row>
    <row r="7" spans="1:14">
      <c r="A7" s="1" t="s">
        <v>9</v>
      </c>
      <c r="B7" s="1" t="s">
        <v>11</v>
      </c>
      <c r="C7" t="s">
        <v>2</v>
      </c>
      <c r="D7" s="3">
        <v>193.6</v>
      </c>
      <c r="E7">
        <f t="shared" si="1"/>
        <v>22.799999999999983</v>
      </c>
      <c r="F7" s="24">
        <f t="shared" si="2"/>
        <v>1.1193237240553136E-5</v>
      </c>
      <c r="G7" s="3"/>
      <c r="H7">
        <f t="shared" si="3"/>
        <v>1.119548484259104E-5</v>
      </c>
    </row>
    <row r="8" spans="1:14">
      <c r="A8" s="1" t="s">
        <v>9</v>
      </c>
      <c r="B8" s="1" t="s">
        <v>11</v>
      </c>
      <c r="C8" t="s">
        <v>1</v>
      </c>
      <c r="D8" s="3">
        <v>194.1</v>
      </c>
      <c r="E8">
        <f t="shared" si="1"/>
        <v>23.299999999999983</v>
      </c>
      <c r="F8" s="24">
        <f t="shared" si="2"/>
        <v>8.7173019280467932E-6</v>
      </c>
      <c r="G8" s="3"/>
      <c r="H8">
        <f t="shared" si="3"/>
        <v>8.7190523622739447E-6</v>
      </c>
    </row>
    <row r="9" spans="1:14">
      <c r="A9" s="1" t="s">
        <v>9</v>
      </c>
      <c r="B9" s="1" t="s">
        <v>11</v>
      </c>
      <c r="C9" t="s">
        <v>116</v>
      </c>
      <c r="D9" s="3">
        <v>195.6</v>
      </c>
      <c r="E9">
        <f t="shared" si="1"/>
        <v>24.799999999999983</v>
      </c>
      <c r="F9" s="24">
        <f t="shared" si="2"/>
        <v>4.1177618609540648E-6</v>
      </c>
      <c r="H9">
        <f t="shared" si="3"/>
        <v>4.1185887075357446E-6</v>
      </c>
    </row>
    <row r="10" spans="1:14">
      <c r="A10" s="1" t="s">
        <v>9</v>
      </c>
      <c r="B10" s="1" t="s">
        <v>11</v>
      </c>
      <c r="C10" t="s">
        <v>98</v>
      </c>
      <c r="D10" s="3">
        <v>196.1</v>
      </c>
      <c r="E10">
        <f t="shared" si="1"/>
        <v>25.299999999999983</v>
      </c>
      <c r="F10" s="24">
        <f t="shared" si="2"/>
        <v>3.2069161618125911E-6</v>
      </c>
      <c r="H10">
        <f t="shared" si="3"/>
        <v>3.2075601105778831E-6</v>
      </c>
    </row>
    <row r="11" spans="1:14">
      <c r="A11" s="1" t="s">
        <v>9</v>
      </c>
      <c r="B11" s="1" t="s">
        <v>11</v>
      </c>
      <c r="C11" t="s">
        <v>115</v>
      </c>
      <c r="D11" s="3">
        <v>196.6</v>
      </c>
      <c r="E11">
        <f t="shared" si="1"/>
        <v>25.799999999999983</v>
      </c>
      <c r="F11" s="24">
        <f t="shared" si="2"/>
        <v>2.49754881806399E-6</v>
      </c>
      <c r="G11" s="3"/>
      <c r="H11">
        <f t="shared" si="3"/>
        <v>2.4980503258666574E-6</v>
      </c>
    </row>
    <row r="12" spans="1:14">
      <c r="A12" s="1" t="s">
        <v>9</v>
      </c>
      <c r="B12" s="1" t="s">
        <v>11</v>
      </c>
      <c r="C12" t="s">
        <v>99</v>
      </c>
      <c r="D12" s="3">
        <v>197.6</v>
      </c>
      <c r="E12">
        <f t="shared" si="1"/>
        <v>26.799999999999983</v>
      </c>
      <c r="F12" s="24">
        <f t="shared" si="2"/>
        <v>1.5148399322848598E-6</v>
      </c>
      <c r="H12">
        <f t="shared" si="3"/>
        <v>1.5151441121432625E-6</v>
      </c>
    </row>
    <row r="13" spans="1:14">
      <c r="F13" s="24"/>
    </row>
    <row r="14" spans="1:14">
      <c r="A14" s="25" t="s">
        <v>113</v>
      </c>
      <c r="B14" s="25" t="s">
        <v>17</v>
      </c>
      <c r="C14" s="15" t="s">
        <v>100</v>
      </c>
      <c r="D14" s="16">
        <v>151.30000000000001</v>
      </c>
      <c r="E14" s="27">
        <f>D14-151.3</f>
        <v>0</v>
      </c>
      <c r="F14" s="26">
        <f>H14/1.005775464</f>
        <v>0.99425770044436079</v>
      </c>
      <c r="H14">
        <f t="shared" ref="H14:H24" si="4">EXP(-E14/2)</f>
        <v>1</v>
      </c>
    </row>
    <row r="15" spans="1:14">
      <c r="A15" s="1" t="s">
        <v>9</v>
      </c>
      <c r="B15" s="1" t="s">
        <v>9</v>
      </c>
      <c r="C15" t="s">
        <v>96</v>
      </c>
      <c r="D15" s="3">
        <v>163.6</v>
      </c>
      <c r="E15" s="14">
        <f t="shared" ref="E15:E24" si="5">D15-151.3</f>
        <v>12.299999999999983</v>
      </c>
      <c r="F15" s="24">
        <f t="shared" ref="F15:F24" si="6">H15/1.005775464</f>
        <v>2.1212306786176746E-3</v>
      </c>
      <c r="H15">
        <f t="shared" si="4"/>
        <v>2.1334817700377267E-3</v>
      </c>
    </row>
    <row r="16" spans="1:14">
      <c r="A16" s="1" t="s">
        <v>9</v>
      </c>
      <c r="B16" s="1" t="s">
        <v>9</v>
      </c>
      <c r="C16" t="s">
        <v>15</v>
      </c>
      <c r="D16" s="3">
        <v>164.8</v>
      </c>
      <c r="E16" s="14">
        <f t="shared" si="5"/>
        <v>13.5</v>
      </c>
      <c r="F16" s="24">
        <f t="shared" si="6"/>
        <v>1.1641560792649982E-3</v>
      </c>
      <c r="G16" s="3"/>
      <c r="H16">
        <f t="shared" si="4"/>
        <v>1.1708796207911744E-3</v>
      </c>
    </row>
    <row r="17" spans="1:14">
      <c r="A17" s="1" t="s">
        <v>9</v>
      </c>
      <c r="B17" s="1" t="s">
        <v>11</v>
      </c>
      <c r="C17" t="s">
        <v>97</v>
      </c>
      <c r="D17" s="3">
        <v>165.3</v>
      </c>
      <c r="E17" s="14">
        <f t="shared" si="5"/>
        <v>14</v>
      </c>
      <c r="F17" s="24">
        <f t="shared" si="6"/>
        <v>9.0664566614891715E-4</v>
      </c>
      <c r="H17">
        <f t="shared" si="4"/>
        <v>9.1188196555451624E-4</v>
      </c>
    </row>
    <row r="18" spans="1:14">
      <c r="A18" s="1" t="s">
        <v>9</v>
      </c>
      <c r="B18" s="1" t="s">
        <v>11</v>
      </c>
      <c r="C18" t="s">
        <v>4</v>
      </c>
      <c r="D18" s="3">
        <v>166.4</v>
      </c>
      <c r="E18" s="14">
        <f t="shared" si="5"/>
        <v>15.099999999999994</v>
      </c>
      <c r="F18" s="24">
        <f t="shared" si="6"/>
        <v>5.2308904516690929E-4</v>
      </c>
      <c r="G18" s="3"/>
      <c r="H18">
        <f t="shared" si="4"/>
        <v>5.2611012711606517E-4</v>
      </c>
      <c r="I18">
        <f>SUM(H14:H24)</f>
        <v>1.0057754637733523</v>
      </c>
      <c r="J18">
        <v>1.9170767308692169</v>
      </c>
    </row>
    <row r="19" spans="1:14">
      <c r="A19" s="1" t="s">
        <v>9</v>
      </c>
      <c r="B19" s="1" t="s">
        <v>11</v>
      </c>
      <c r="C19" t="s">
        <v>116</v>
      </c>
      <c r="D19" s="3">
        <v>167</v>
      </c>
      <c r="E19" s="14">
        <f t="shared" si="5"/>
        <v>15.699999999999989</v>
      </c>
      <c r="F19" s="24">
        <f t="shared" si="6"/>
        <v>3.8751389569864956E-4</v>
      </c>
      <c r="H19">
        <f t="shared" si="4"/>
        <v>3.8975196825275686E-4</v>
      </c>
    </row>
    <row r="20" spans="1:14">
      <c r="A20" s="1" t="s">
        <v>9</v>
      </c>
      <c r="B20" s="1" t="s">
        <v>11</v>
      </c>
      <c r="C20" t="s">
        <v>2</v>
      </c>
      <c r="D20" s="3">
        <v>168.1</v>
      </c>
      <c r="E20" s="14">
        <f t="shared" si="5"/>
        <v>16.799999999999983</v>
      </c>
      <c r="F20" s="24">
        <f t="shared" si="6"/>
        <v>2.2357606864314021E-4</v>
      </c>
      <c r="G20" s="3"/>
      <c r="H20">
        <f t="shared" si="4"/>
        <v>2.248673241788502E-4</v>
      </c>
    </row>
    <row r="21" spans="1:14">
      <c r="A21" s="1" t="s">
        <v>9</v>
      </c>
      <c r="B21" s="1" t="s">
        <v>11</v>
      </c>
      <c r="C21" t="s">
        <v>98</v>
      </c>
      <c r="D21" s="3">
        <v>168.7</v>
      </c>
      <c r="E21" s="14">
        <f t="shared" si="5"/>
        <v>17.399999999999977</v>
      </c>
      <c r="F21" s="24">
        <f t="shared" si="6"/>
        <v>1.6562922535922519E-4</v>
      </c>
      <c r="H21">
        <f t="shared" si="4"/>
        <v>1.665858109876353E-4</v>
      </c>
    </row>
    <row r="22" spans="1:14">
      <c r="A22" s="1" t="s">
        <v>9</v>
      </c>
      <c r="B22" s="1" t="s">
        <v>11</v>
      </c>
      <c r="C22" t="s">
        <v>99</v>
      </c>
      <c r="D22" s="3">
        <v>169.1</v>
      </c>
      <c r="E22" s="14">
        <f t="shared" si="5"/>
        <v>17.799999999999983</v>
      </c>
      <c r="F22" s="24">
        <f t="shared" si="6"/>
        <v>1.3560574041008083E-4</v>
      </c>
      <c r="H22">
        <f t="shared" si="4"/>
        <v>1.3638892648201262E-4</v>
      </c>
    </row>
    <row r="23" spans="1:14">
      <c r="A23" s="1" t="s">
        <v>9</v>
      </c>
      <c r="B23" s="1" t="s">
        <v>11</v>
      </c>
      <c r="C23" t="s">
        <v>1</v>
      </c>
      <c r="D23" s="3">
        <v>169.8</v>
      </c>
      <c r="E23" s="14">
        <f t="shared" si="5"/>
        <v>18.5</v>
      </c>
      <c r="F23" s="24">
        <f t="shared" si="6"/>
        <v>9.5559750164470796E-5</v>
      </c>
      <c r="G23" s="3"/>
      <c r="H23">
        <f t="shared" si="4"/>
        <v>9.6111652061394695E-5</v>
      </c>
    </row>
    <row r="24" spans="1:14">
      <c r="A24" s="1" t="s">
        <v>9</v>
      </c>
      <c r="B24" s="1" t="s">
        <v>11</v>
      </c>
      <c r="C24" t="s">
        <v>115</v>
      </c>
      <c r="D24" s="3">
        <v>173</v>
      </c>
      <c r="E24" s="14">
        <f t="shared" si="5"/>
        <v>21.699999999999989</v>
      </c>
      <c r="F24" s="24">
        <f t="shared" si="6"/>
        <v>1.9293180818645962E-5</v>
      </c>
      <c r="G24" s="3"/>
      <c r="H24">
        <f t="shared" si="4"/>
        <v>1.9404607889909545E-5</v>
      </c>
    </row>
    <row r="25" spans="1:14">
      <c r="F25" s="24"/>
      <c r="L25" t="s">
        <v>118</v>
      </c>
      <c r="N25" t="s">
        <v>118</v>
      </c>
    </row>
    <row r="26" spans="1:14">
      <c r="A26" s="25" t="s">
        <v>114</v>
      </c>
      <c r="B26" s="25" t="s">
        <v>17</v>
      </c>
      <c r="C26" s="15" t="s">
        <v>97</v>
      </c>
      <c r="D26" s="30">
        <v>70.55</v>
      </c>
      <c r="E26" s="27">
        <f>D26-70.55</f>
        <v>0</v>
      </c>
      <c r="F26" s="26">
        <f>H26/3.549744208</f>
        <v>0.28171043923286543</v>
      </c>
      <c r="H26">
        <f t="shared" ref="H26:H36" si="7">EXP(-E26/2)</f>
        <v>1</v>
      </c>
      <c r="K26" t="s">
        <v>117</v>
      </c>
      <c r="L26">
        <v>-1.6888000000000001</v>
      </c>
      <c r="M26" t="s">
        <v>119</v>
      </c>
      <c r="N26">
        <v>1.1246</v>
      </c>
    </row>
    <row r="27" spans="1:14">
      <c r="A27" s="1" t="s">
        <v>9</v>
      </c>
      <c r="B27" s="1" t="s">
        <v>9</v>
      </c>
      <c r="C27" s="15" t="s">
        <v>96</v>
      </c>
      <c r="D27" s="16">
        <v>70.91</v>
      </c>
      <c r="E27" s="27">
        <f t="shared" ref="E27:E36" si="8">D27-70.55</f>
        <v>0.35999999999999943</v>
      </c>
      <c r="F27" s="26">
        <f t="shared" ref="F27:F36" si="9">H27/3.549744208</f>
        <v>0.23530433813479787</v>
      </c>
      <c r="H27">
        <f t="shared" si="7"/>
        <v>0.83527021141127222</v>
      </c>
      <c r="K27" t="s">
        <v>117</v>
      </c>
      <c r="L27">
        <v>-1.0786</v>
      </c>
    </row>
    <row r="28" spans="1:14">
      <c r="A28" s="1" t="s">
        <v>9</v>
      </c>
      <c r="B28" s="1" t="s">
        <v>9</v>
      </c>
      <c r="C28" s="15" t="s">
        <v>100</v>
      </c>
      <c r="D28" s="16">
        <v>72.16</v>
      </c>
      <c r="E28" s="27">
        <f t="shared" si="8"/>
        <v>1.6099999999999994</v>
      </c>
      <c r="F28" s="26">
        <f t="shared" si="9"/>
        <v>0.12594933616674742</v>
      </c>
      <c r="H28">
        <f t="shared" si="7"/>
        <v>0.44708792655935659</v>
      </c>
    </row>
    <row r="29" spans="1:14">
      <c r="A29" s="1" t="s">
        <v>9</v>
      </c>
      <c r="B29" s="1" t="s">
        <v>9</v>
      </c>
      <c r="C29" s="15" t="s">
        <v>15</v>
      </c>
      <c r="D29" s="30">
        <v>72.31</v>
      </c>
      <c r="E29" s="27">
        <f t="shared" si="8"/>
        <v>1.7600000000000051</v>
      </c>
      <c r="F29" s="26">
        <f t="shared" si="9"/>
        <v>0.11684867623610483</v>
      </c>
      <c r="H29">
        <f t="shared" si="7"/>
        <v>0.41478291168158032</v>
      </c>
    </row>
    <row r="30" spans="1:14">
      <c r="A30" s="1" t="s">
        <v>9</v>
      </c>
      <c r="B30" s="1" t="s">
        <v>9</v>
      </c>
      <c r="C30" t="s">
        <v>116</v>
      </c>
      <c r="D30" s="2">
        <v>73.39</v>
      </c>
      <c r="E30" s="28">
        <f t="shared" si="8"/>
        <v>2.8400000000000034</v>
      </c>
      <c r="F30" s="29">
        <f t="shared" si="9"/>
        <v>6.8093361868804284E-2</v>
      </c>
      <c r="H30">
        <f t="shared" si="7"/>
        <v>0.24171401689703603</v>
      </c>
    </row>
    <row r="31" spans="1:14">
      <c r="A31" s="1" t="s">
        <v>9</v>
      </c>
      <c r="B31" s="1" t="s">
        <v>9</v>
      </c>
      <c r="C31" t="s">
        <v>98</v>
      </c>
      <c r="D31" s="2">
        <v>73.83</v>
      </c>
      <c r="E31" s="28">
        <f t="shared" si="8"/>
        <v>3.2800000000000011</v>
      </c>
      <c r="F31" s="29">
        <f t="shared" si="9"/>
        <v>5.4646202916176945E-2</v>
      </c>
      <c r="H31">
        <f t="shared" si="7"/>
        <v>0.1939800422908918</v>
      </c>
      <c r="I31">
        <f>SUM(H26:H36)</f>
        <v>3.5497442075477572</v>
      </c>
    </row>
    <row r="32" spans="1:14">
      <c r="A32" s="1" t="s">
        <v>9</v>
      </c>
      <c r="B32" s="1" t="s">
        <v>9</v>
      </c>
      <c r="C32" t="s">
        <v>4</v>
      </c>
      <c r="D32" s="2">
        <v>74.180000000000007</v>
      </c>
      <c r="E32" s="28">
        <f t="shared" si="8"/>
        <v>3.6300000000000097</v>
      </c>
      <c r="F32" s="29">
        <f t="shared" si="9"/>
        <v>4.5873138696363273E-2</v>
      </c>
      <c r="H32">
        <f t="shared" si="7"/>
        <v>0.16283790839019618</v>
      </c>
    </row>
    <row r="33" spans="1:16">
      <c r="A33" s="1" t="s">
        <v>9</v>
      </c>
      <c r="B33" s="1" t="s">
        <v>9</v>
      </c>
      <c r="C33" t="s">
        <v>2</v>
      </c>
      <c r="D33" s="2">
        <v>74.83</v>
      </c>
      <c r="E33" s="28">
        <f t="shared" si="8"/>
        <v>4.2800000000000011</v>
      </c>
      <c r="F33" s="29">
        <f t="shared" si="9"/>
        <v>3.3144597505539233E-2</v>
      </c>
      <c r="H33">
        <f t="shared" si="7"/>
        <v>0.11765484302177913</v>
      </c>
    </row>
    <row r="34" spans="1:16">
      <c r="A34" s="1" t="s">
        <v>9</v>
      </c>
      <c r="B34" s="1" t="s">
        <v>9</v>
      </c>
      <c r="C34" t="s">
        <v>115</v>
      </c>
      <c r="D34" s="2">
        <v>76.61</v>
      </c>
      <c r="E34" s="28">
        <f t="shared" si="8"/>
        <v>6.0600000000000023</v>
      </c>
      <c r="F34" s="29">
        <f t="shared" si="9"/>
        <v>1.3611019638310719E-2</v>
      </c>
      <c r="H34">
        <f t="shared" si="7"/>
        <v>4.8315638126067727E-2</v>
      </c>
    </row>
    <row r="35" spans="1:16">
      <c r="A35" s="1" t="s">
        <v>9</v>
      </c>
      <c r="B35" s="1" t="s">
        <v>9</v>
      </c>
      <c r="C35" t="s">
        <v>99</v>
      </c>
      <c r="D35" s="2">
        <v>76.77</v>
      </c>
      <c r="E35" s="28">
        <f t="shared" si="8"/>
        <v>6.2199999999999989</v>
      </c>
      <c r="F35" s="29">
        <f t="shared" si="9"/>
        <v>1.2564554719114161E-2</v>
      </c>
      <c r="H35">
        <f t="shared" si="7"/>
        <v>4.4600955340274556E-2</v>
      </c>
    </row>
    <row r="36" spans="1:16">
      <c r="A36" s="1" t="s">
        <v>9</v>
      </c>
      <c r="B36" s="1" t="s">
        <v>9</v>
      </c>
      <c r="C36" t="s">
        <v>1</v>
      </c>
      <c r="D36" s="2">
        <v>76.819999999999993</v>
      </c>
      <c r="E36" s="28">
        <f t="shared" si="8"/>
        <v>6.269999999999996</v>
      </c>
      <c r="F36" s="29">
        <f t="shared" si="9"/>
        <v>1.225433475777442E-2</v>
      </c>
      <c r="H36">
        <f t="shared" si="7"/>
        <v>4.349975382930283E-2</v>
      </c>
    </row>
    <row r="39" spans="1:16">
      <c r="A39" s="15" t="s">
        <v>107</v>
      </c>
      <c r="B39" s="15" t="s">
        <v>59</v>
      </c>
      <c r="C39" s="15" t="s">
        <v>108</v>
      </c>
      <c r="D39" s="30">
        <v>35.799999999999997</v>
      </c>
      <c r="E39" s="15">
        <f>D39-35.8</f>
        <v>0</v>
      </c>
      <c r="F39" s="15">
        <f>H39/1.214495331</f>
        <v>0.82338727410060342</v>
      </c>
      <c r="H39">
        <f t="shared" ref="H39:H43" si="10">EXP(-E39/2)</f>
        <v>1</v>
      </c>
      <c r="K39" t="s">
        <v>117</v>
      </c>
      <c r="L39">
        <v>-25.763000000000002</v>
      </c>
      <c r="M39" t="s">
        <v>121</v>
      </c>
      <c r="N39">
        <v>19.43</v>
      </c>
      <c r="O39" t="s">
        <v>122</v>
      </c>
      <c r="P39">
        <v>14.488</v>
      </c>
    </row>
    <row r="40" spans="1:16">
      <c r="A40" s="15" t="s">
        <v>120</v>
      </c>
      <c r="B40" t="s">
        <v>103</v>
      </c>
      <c r="C40" s="20" t="s">
        <v>60</v>
      </c>
      <c r="D40" s="2">
        <v>39.979999999999997</v>
      </c>
      <c r="E40">
        <f t="shared" ref="E40:E43" si="11">D40-35.8</f>
        <v>4.18</v>
      </c>
      <c r="F40">
        <f t="shared" ref="F40:F43" si="12">H40/1.214495331</f>
        <v>0.10184241360204524</v>
      </c>
      <c r="H40">
        <f t="shared" si="10"/>
        <v>0.12368713581745483</v>
      </c>
    </row>
    <row r="41" spans="1:16">
      <c r="B41" t="s">
        <v>103</v>
      </c>
      <c r="C41" t="s">
        <v>99</v>
      </c>
      <c r="D41" s="2">
        <v>42.56</v>
      </c>
      <c r="E41">
        <f t="shared" si="11"/>
        <v>6.7600000000000051</v>
      </c>
      <c r="F41">
        <f t="shared" si="12"/>
        <v>2.8034240943985364E-2</v>
      </c>
      <c r="H41">
        <f t="shared" si="10"/>
        <v>3.4047454734599254E-2</v>
      </c>
    </row>
    <row r="42" spans="1:16">
      <c r="B42" t="s">
        <v>103</v>
      </c>
      <c r="C42" t="s">
        <v>2</v>
      </c>
      <c r="D42" s="2">
        <v>42.58</v>
      </c>
      <c r="E42">
        <f t="shared" si="11"/>
        <v>6.7800000000000011</v>
      </c>
      <c r="F42">
        <f t="shared" si="12"/>
        <v>2.7755295585876881E-2</v>
      </c>
      <c r="H42">
        <f t="shared" si="10"/>
        <v>3.3708676899572382E-2</v>
      </c>
    </row>
    <row r="43" spans="1:16">
      <c r="B43" t="s">
        <v>103</v>
      </c>
      <c r="C43" t="s">
        <v>15</v>
      </c>
      <c r="D43" s="2">
        <v>43.34</v>
      </c>
      <c r="E43">
        <f t="shared" si="11"/>
        <v>7.5400000000000063</v>
      </c>
      <c r="F43">
        <f t="shared" si="12"/>
        <v>1.8980775552463199E-2</v>
      </c>
      <c r="H43">
        <f t="shared" si="10"/>
        <v>2.3052063287225498E-2</v>
      </c>
      <c r="I43">
        <f>SUM(H39:H43)</f>
        <v>1.2144953307388522</v>
      </c>
    </row>
    <row r="44" spans="1:16">
      <c r="D44" s="2"/>
      <c r="L44" t="s">
        <v>118</v>
      </c>
    </row>
    <row r="45" spans="1:16">
      <c r="A45" s="15" t="s">
        <v>110</v>
      </c>
      <c r="B45" s="15" t="s">
        <v>59</v>
      </c>
      <c r="C45" s="15" t="s">
        <v>15</v>
      </c>
      <c r="D45" s="2">
        <v>32.840000000000003</v>
      </c>
      <c r="E45">
        <f>D45-32.84</f>
        <v>0</v>
      </c>
      <c r="F45">
        <f>H45/1.914918772</f>
        <v>0.52221536214591979</v>
      </c>
      <c r="H45">
        <f t="shared" ref="H45:H49" si="13">EXP(-E45/2)</f>
        <v>1</v>
      </c>
    </row>
    <row r="46" spans="1:16">
      <c r="A46" s="15" t="s">
        <v>120</v>
      </c>
      <c r="B46" s="15" t="s">
        <v>103</v>
      </c>
      <c r="C46" s="15" t="s">
        <v>60</v>
      </c>
      <c r="D46" s="2">
        <v>34.04</v>
      </c>
      <c r="E46">
        <f t="shared" ref="E46:E49" si="14">D46-32.84</f>
        <v>1.1999999999999957</v>
      </c>
      <c r="F46">
        <f t="shared" ref="F46:F49" si="15">H46/1.914918772</f>
        <v>0.28659786729273734</v>
      </c>
      <c r="H46">
        <f t="shared" si="13"/>
        <v>0.54881163609402761</v>
      </c>
      <c r="K46" t="s">
        <v>117</v>
      </c>
      <c r="L46">
        <v>-1.03</v>
      </c>
    </row>
    <row r="47" spans="1:16">
      <c r="B47" t="s">
        <v>103</v>
      </c>
      <c r="C47" t="s">
        <v>2</v>
      </c>
      <c r="D47" s="2">
        <v>36.020000000000003</v>
      </c>
      <c r="E47">
        <f t="shared" si="14"/>
        <v>3.1799999999999997</v>
      </c>
      <c r="F47">
        <f t="shared" si="15"/>
        <v>0.10649308718261051</v>
      </c>
      <c r="H47">
        <f t="shared" si="13"/>
        <v>0.20392561173421347</v>
      </c>
    </row>
    <row r="48" spans="1:16">
      <c r="B48" t="s">
        <v>103</v>
      </c>
      <c r="C48" t="s">
        <v>108</v>
      </c>
      <c r="D48" s="2">
        <v>37.11</v>
      </c>
      <c r="E48">
        <f t="shared" si="14"/>
        <v>4.269999999999996</v>
      </c>
      <c r="F48">
        <f t="shared" si="15"/>
        <v>6.1749141585330736E-2</v>
      </c>
      <c r="H48">
        <f t="shared" si="13"/>
        <v>0.11824459037663566</v>
      </c>
    </row>
    <row r="49" spans="1:12">
      <c r="B49" t="s">
        <v>103</v>
      </c>
      <c r="C49" t="s">
        <v>99</v>
      </c>
      <c r="D49" s="2">
        <v>39.090000000000003</v>
      </c>
      <c r="E49">
        <f t="shared" si="14"/>
        <v>6.25</v>
      </c>
      <c r="F49">
        <f t="shared" si="15"/>
        <v>2.2944541703728945E-2</v>
      </c>
      <c r="H49">
        <f t="shared" si="13"/>
        <v>4.393693362340742E-2</v>
      </c>
      <c r="I49">
        <f>SUM(H45:H49)</f>
        <v>1.9149187718282841</v>
      </c>
    </row>
    <row r="61" spans="1:12">
      <c r="L61" t="s">
        <v>118</v>
      </c>
    </row>
    <row r="62" spans="1:12">
      <c r="A62" s="15" t="s">
        <v>107</v>
      </c>
      <c r="B62" s="15" t="s">
        <v>59</v>
      </c>
      <c r="C62" s="15" t="s">
        <v>60</v>
      </c>
      <c r="D62" s="15">
        <v>90.58</v>
      </c>
      <c r="E62" s="15">
        <f>D62-90.58</f>
        <v>0</v>
      </c>
      <c r="F62" s="15">
        <f>H62/1.417509097</f>
        <v>0.70546284472980703</v>
      </c>
      <c r="H62">
        <f>EXP(-E62/2)</f>
        <v>1</v>
      </c>
      <c r="K62" t="s">
        <v>117</v>
      </c>
      <c r="L62">
        <v>-2.2949000000000002</v>
      </c>
    </row>
    <row r="63" spans="1:12">
      <c r="A63" s="15" t="s">
        <v>111</v>
      </c>
      <c r="B63" t="s">
        <v>103</v>
      </c>
      <c r="C63" t="s">
        <v>109</v>
      </c>
      <c r="D63">
        <v>93.46</v>
      </c>
      <c r="E63">
        <f>D63-90.58</f>
        <v>2.8799999999999955</v>
      </c>
      <c r="F63">
        <f t="shared" ref="F63:F66" si="16">H63/1.417509097</f>
        <v>0.16714373063534724</v>
      </c>
      <c r="H63">
        <f>EXP(-E63/2)</f>
        <v>0.23692775868212229</v>
      </c>
    </row>
    <row r="64" spans="1:12">
      <c r="B64" t="s">
        <v>103</v>
      </c>
      <c r="C64" t="s">
        <v>108</v>
      </c>
      <c r="D64">
        <v>94.02</v>
      </c>
      <c r="E64">
        <f>D64-90.58</f>
        <v>3.4399999999999977</v>
      </c>
      <c r="F64">
        <f t="shared" si="16"/>
        <v>0.12632451410045054</v>
      </c>
      <c r="H64">
        <f>EXP(-E64/2)</f>
        <v>0.17906614791149342</v>
      </c>
    </row>
    <row r="65" spans="1:12">
      <c r="B65" t="s">
        <v>103</v>
      </c>
      <c r="C65" t="s">
        <v>15</v>
      </c>
      <c r="D65">
        <v>103.9</v>
      </c>
      <c r="E65">
        <f>D65-90.58</f>
        <v>13.320000000000007</v>
      </c>
      <c r="F65">
        <f t="shared" si="16"/>
        <v>9.0380116296650951E-4</v>
      </c>
      <c r="H65">
        <f>EXP(-E65/2)</f>
        <v>1.2811463703842067E-3</v>
      </c>
    </row>
    <row r="66" spans="1:12">
      <c r="B66" t="s">
        <v>103</v>
      </c>
      <c r="C66" t="s">
        <v>2</v>
      </c>
      <c r="D66">
        <v>107.3</v>
      </c>
      <c r="E66">
        <f>D66-90.58</f>
        <v>16.72</v>
      </c>
      <c r="F66">
        <f t="shared" si="16"/>
        <v>1.6510958149368261E-4</v>
      </c>
      <c r="H66">
        <f>EXP(-E66/2)</f>
        <v>2.3404433376915794E-4</v>
      </c>
      <c r="I66">
        <f>SUM(H62:H66)</f>
        <v>1.4175090972977691</v>
      </c>
    </row>
    <row r="67" spans="1:12">
      <c r="L67" t="s">
        <v>118</v>
      </c>
    </row>
    <row r="68" spans="1:12">
      <c r="A68" s="15" t="s">
        <v>110</v>
      </c>
      <c r="B68" s="15" t="s">
        <v>59</v>
      </c>
      <c r="C68" s="15" t="s">
        <v>60</v>
      </c>
      <c r="D68" s="15">
        <v>62.7</v>
      </c>
      <c r="E68" s="15">
        <f>D68-62.7</f>
        <v>0</v>
      </c>
      <c r="F68" s="15">
        <f>H68/1.742369079</f>
        <v>0.57393121357154209</v>
      </c>
      <c r="H68">
        <f>EXP(-E68/2)</f>
        <v>1</v>
      </c>
      <c r="K68" t="s">
        <v>117</v>
      </c>
      <c r="L68">
        <v>1.2995000000000001</v>
      </c>
    </row>
    <row r="69" spans="1:12">
      <c r="A69" s="15" t="s">
        <v>111</v>
      </c>
      <c r="B69" s="15" t="s">
        <v>103</v>
      </c>
      <c r="C69" s="15" t="s">
        <v>15</v>
      </c>
      <c r="D69" s="15">
        <v>64.459999999999994</v>
      </c>
      <c r="E69" s="15">
        <f>D69-62.7</f>
        <v>1.7599999999999909</v>
      </c>
      <c r="F69" s="15">
        <f>H69/1.742369079</f>
        <v>0.23805685987014882</v>
      </c>
      <c r="H69">
        <f>EXP(-E69/2)</f>
        <v>0.41478291168158327</v>
      </c>
    </row>
    <row r="70" spans="1:12">
      <c r="B70" t="s">
        <v>103</v>
      </c>
      <c r="C70" t="s">
        <v>108</v>
      </c>
      <c r="D70">
        <v>65.81</v>
      </c>
      <c r="E70">
        <f>D70-62.7</f>
        <v>3.1099999999999994</v>
      </c>
      <c r="F70">
        <f>H70/1.742369079</f>
        <v>0.12120817867255737</v>
      </c>
      <c r="H70">
        <f>EXP(-E70/2)</f>
        <v>0.21118938264097123</v>
      </c>
    </row>
    <row r="71" spans="1:12">
      <c r="B71" t="s">
        <v>103</v>
      </c>
      <c r="C71" t="s">
        <v>2</v>
      </c>
      <c r="D71">
        <v>67.62</v>
      </c>
      <c r="E71">
        <f>D71-62.7</f>
        <v>4.9200000000000017</v>
      </c>
      <c r="F71">
        <f>H71/1.742369079</f>
        <v>4.903378509009982E-2</v>
      </c>
      <c r="H71">
        <f>EXP(-E71/2)</f>
        <v>8.5434950967321149E-2</v>
      </c>
    </row>
    <row r="72" spans="1:12">
      <c r="B72" t="s">
        <v>103</v>
      </c>
      <c r="C72" t="s">
        <v>109</v>
      </c>
      <c r="D72">
        <v>69.650000000000006</v>
      </c>
      <c r="E72">
        <f>D72-62.7</f>
        <v>6.9500000000000028</v>
      </c>
      <c r="F72">
        <f>H72/1.742369079</f>
        <v>1.7769962860536302E-2</v>
      </c>
      <c r="H72">
        <f>EXP(-E72/2)</f>
        <v>3.096183382317684E-2</v>
      </c>
      <c r="I72">
        <f>SUM(H68:H72)</f>
        <v>1.7423690791130524</v>
      </c>
    </row>
    <row r="74" spans="1:12">
      <c r="L74" t="s">
        <v>118</v>
      </c>
    </row>
    <row r="75" spans="1:12">
      <c r="A75" s="15" t="s">
        <v>107</v>
      </c>
      <c r="B75" s="15" t="s">
        <v>59</v>
      </c>
      <c r="C75" s="15" t="s">
        <v>60</v>
      </c>
      <c r="D75" s="15">
        <v>109.5</v>
      </c>
      <c r="E75" s="15">
        <f>D75-109.5</f>
        <v>0</v>
      </c>
      <c r="F75" s="15">
        <f>H75/1.580524665</f>
        <v>0.63270129352900673</v>
      </c>
      <c r="H75">
        <f>EXP(-E75/2)</f>
        <v>1</v>
      </c>
      <c r="K75" t="s">
        <v>117</v>
      </c>
      <c r="L75">
        <v>-1.6707000000000001</v>
      </c>
    </row>
    <row r="76" spans="1:12">
      <c r="A76" s="15" t="s">
        <v>112</v>
      </c>
      <c r="B76" t="s">
        <v>103</v>
      </c>
      <c r="C76" t="s">
        <v>109</v>
      </c>
      <c r="D76">
        <v>111.9</v>
      </c>
      <c r="E76">
        <f>D76-109.5</f>
        <v>2.4000000000000057</v>
      </c>
      <c r="F76">
        <f>H76/1.580524665</f>
        <v>0.1905659674802995</v>
      </c>
      <c r="H76">
        <f>EXP(-E76/2)</f>
        <v>0.30119421191220125</v>
      </c>
    </row>
    <row r="77" spans="1:12">
      <c r="B77" t="s">
        <v>103</v>
      </c>
      <c r="C77" t="s">
        <v>108</v>
      </c>
      <c r="D77">
        <v>112.2</v>
      </c>
      <c r="E77">
        <f>D77-109.5</f>
        <v>2.7000000000000028</v>
      </c>
      <c r="F77">
        <f>H77/1.580524665</f>
        <v>0.16402164824545215</v>
      </c>
      <c r="H77">
        <f>EXP(-E77/2)</f>
        <v>0.25924026064589112</v>
      </c>
    </row>
    <row r="78" spans="1:12">
      <c r="B78" t="s">
        <v>103</v>
      </c>
      <c r="C78" t="s">
        <v>15</v>
      </c>
      <c r="D78">
        <v>117.7</v>
      </c>
      <c r="E78">
        <f>D78-109.5</f>
        <v>8.2000000000000028</v>
      </c>
      <c r="F78">
        <f>H78/1.580524665</f>
        <v>1.0485553163930678E-2</v>
      </c>
      <c r="H78">
        <f>EXP(-E78/2)</f>
        <v>1.6572675401761224E-2</v>
      </c>
    </row>
    <row r="79" spans="1:12">
      <c r="B79" t="s">
        <v>103</v>
      </c>
      <c r="C79" t="s">
        <v>2</v>
      </c>
      <c r="D79">
        <v>120.8</v>
      </c>
      <c r="E79">
        <f>D79-109.5</f>
        <v>11.299999999999997</v>
      </c>
      <c r="F79">
        <f>H79/1.580524665</f>
        <v>2.2255374134968879E-3</v>
      </c>
      <c r="H79">
        <f>EXP(-E79/2)</f>
        <v>3.5175167749121349E-3</v>
      </c>
      <c r="I79">
        <f>SUM(H75:H79)</f>
        <v>1.5805246647347659</v>
      </c>
    </row>
    <row r="80" spans="1:12">
      <c r="L80" t="s">
        <v>118</v>
      </c>
    </row>
    <row r="81" spans="1:12">
      <c r="A81" s="15" t="s">
        <v>110</v>
      </c>
      <c r="B81" s="15" t="s">
        <v>59</v>
      </c>
      <c r="C81" s="15" t="s">
        <v>60</v>
      </c>
      <c r="D81" s="15">
        <v>63.19</v>
      </c>
      <c r="E81" s="15">
        <f>D81-63.19</f>
        <v>0</v>
      </c>
      <c r="F81" s="15">
        <f>H81/1.364462398</f>
        <v>0.73288937933781018</v>
      </c>
      <c r="H81">
        <f>EXP(-E81/2)</f>
        <v>1</v>
      </c>
      <c r="K81" t="s">
        <v>117</v>
      </c>
      <c r="L81">
        <v>2.4887000000000001</v>
      </c>
    </row>
    <row r="82" spans="1:12">
      <c r="A82" s="15" t="s">
        <v>112</v>
      </c>
      <c r="B82" t="s">
        <v>103</v>
      </c>
      <c r="C82" t="s">
        <v>108</v>
      </c>
      <c r="D82">
        <v>65.66</v>
      </c>
      <c r="E82">
        <f>D82-63.19</f>
        <v>2.4699999999999989</v>
      </c>
      <c r="F82">
        <f>H82/1.364462398</f>
        <v>0.21314970848163439</v>
      </c>
      <c r="H82">
        <f>EXP(-E82/2)</f>
        <v>0.29083476236785177</v>
      </c>
    </row>
    <row r="83" spans="1:12">
      <c r="B83" t="s">
        <v>103</v>
      </c>
      <c r="C83" t="s">
        <v>109</v>
      </c>
      <c r="D83">
        <v>68.53</v>
      </c>
      <c r="E83">
        <f>D83-63.19</f>
        <v>5.3400000000000034</v>
      </c>
      <c r="F83">
        <f>H83/1.364462398</f>
        <v>5.0754220424728679E-2</v>
      </c>
      <c r="H83">
        <f>EXP(-E83/2)</f>
        <v>6.9252225309345869E-2</v>
      </c>
    </row>
    <row r="84" spans="1:12">
      <c r="B84" t="s">
        <v>103</v>
      </c>
      <c r="C84" t="s">
        <v>15</v>
      </c>
      <c r="D84">
        <v>74.459999999999994</v>
      </c>
      <c r="E84">
        <f>D84-63.19</f>
        <v>11.269999999999996</v>
      </c>
      <c r="F84">
        <f>H84/1.364462398</f>
        <v>2.6169114212689793E-3</v>
      </c>
      <c r="H84">
        <f>EXP(-E84/2)</f>
        <v>3.5706772332182593E-3</v>
      </c>
    </row>
    <row r="85" spans="1:12" ht="14" thickBot="1">
      <c r="A85" s="8"/>
      <c r="B85" s="8" t="s">
        <v>103</v>
      </c>
      <c r="C85" s="8" t="s">
        <v>2</v>
      </c>
      <c r="D85" s="8">
        <v>77.44</v>
      </c>
      <c r="E85" s="8">
        <f>D85-63.19</f>
        <v>14.25</v>
      </c>
      <c r="F85" s="8">
        <f>H85/1.364462398</f>
        <v>5.8978027632287553E-4</v>
      </c>
      <c r="H85">
        <f>EXP(-E85/2)</f>
        <v>8.0473301012461325E-4</v>
      </c>
      <c r="I85">
        <f>SUM(H81:H85)</f>
        <v>1.3644623979205406</v>
      </c>
    </row>
    <row r="89" spans="1:12">
      <c r="A89" s="15" t="s">
        <v>102</v>
      </c>
      <c r="B89" s="15" t="s">
        <v>59</v>
      </c>
      <c r="C89" s="15" t="s">
        <v>4</v>
      </c>
      <c r="D89" s="15">
        <v>91.4</v>
      </c>
      <c r="E89" s="15">
        <v>0</v>
      </c>
      <c r="F89" s="26">
        <v>0.52162753002932361</v>
      </c>
      <c r="G89" s="14">
        <v>0.71899357819916332</v>
      </c>
    </row>
    <row r="90" spans="1:12">
      <c r="A90" s="15" t="s">
        <v>103</v>
      </c>
      <c r="B90" s="15" t="s">
        <v>103</v>
      </c>
      <c r="C90" s="15" t="s">
        <v>15</v>
      </c>
      <c r="D90" s="15">
        <v>93.09</v>
      </c>
      <c r="E90" s="15">
        <v>1.6899999999999977</v>
      </c>
      <c r="F90" s="26">
        <v>0.22406894376938952</v>
      </c>
      <c r="G90" s="14"/>
    </row>
    <row r="91" spans="1:12">
      <c r="A91" t="s">
        <v>103</v>
      </c>
      <c r="B91" t="s">
        <v>103</v>
      </c>
      <c r="C91" t="s">
        <v>1</v>
      </c>
      <c r="D91">
        <v>93.7</v>
      </c>
      <c r="E91">
        <v>2.2999999999999972</v>
      </c>
      <c r="F91" s="24">
        <v>0.16516645592766033</v>
      </c>
      <c r="G91" s="14"/>
    </row>
    <row r="92" spans="1:12">
      <c r="A92" t="s">
        <v>103</v>
      </c>
      <c r="B92" t="s">
        <v>103</v>
      </c>
      <c r="C92" t="s">
        <v>2</v>
      </c>
      <c r="D92">
        <v>95.83</v>
      </c>
      <c r="E92">
        <v>4.4299999999999926</v>
      </c>
      <c r="F92" s="24">
        <v>5.6937478031447095E-2</v>
      </c>
      <c r="G92" s="14">
        <v>0.25430352620128682</v>
      </c>
    </row>
    <row r="93" spans="1:12">
      <c r="A93" t="s">
        <v>103</v>
      </c>
      <c r="B93" t="s">
        <v>103</v>
      </c>
      <c r="C93" t="s">
        <v>3</v>
      </c>
      <c r="D93">
        <v>96.97</v>
      </c>
      <c r="E93">
        <v>5.5699999999999932</v>
      </c>
      <c r="F93" s="24">
        <v>3.2199592242179366E-2</v>
      </c>
      <c r="G93" s="14"/>
    </row>
    <row r="94" spans="1:12">
      <c r="F94" s="24"/>
      <c r="G94" s="14"/>
    </row>
    <row r="95" spans="1:12">
      <c r="A95" s="15" t="s">
        <v>104</v>
      </c>
      <c r="B95" s="15" t="s">
        <v>59</v>
      </c>
      <c r="C95" s="15" t="s">
        <v>4</v>
      </c>
      <c r="D95" s="15">
        <v>64.959999999999994</v>
      </c>
      <c r="E95" s="15">
        <v>0</v>
      </c>
      <c r="F95" s="26">
        <v>0.62052301756756822</v>
      </c>
      <c r="G95" s="14">
        <v>0.99086909085496133</v>
      </c>
    </row>
    <row r="96" spans="1:12">
      <c r="A96" s="15" t="s">
        <v>103</v>
      </c>
      <c r="B96" s="15" t="s">
        <v>103</v>
      </c>
      <c r="C96" s="15" t="s">
        <v>1</v>
      </c>
      <c r="D96" s="15">
        <v>66.47</v>
      </c>
      <c r="E96" s="15">
        <v>1.5100000000000051</v>
      </c>
      <c r="F96" s="26">
        <v>0.29165240494138039</v>
      </c>
      <c r="G96" s="14"/>
    </row>
    <row r="97" spans="1:7">
      <c r="A97" t="s">
        <v>103</v>
      </c>
      <c r="B97" t="s">
        <v>103</v>
      </c>
      <c r="C97" t="s">
        <v>3</v>
      </c>
      <c r="D97">
        <v>69.09</v>
      </c>
      <c r="E97">
        <v>4.1300000000000097</v>
      </c>
      <c r="F97" s="24">
        <v>7.8693668346012616E-2</v>
      </c>
      <c r="G97" s="14"/>
    </row>
    <row r="98" spans="1:7">
      <c r="A98" t="s">
        <v>103</v>
      </c>
      <c r="B98" t="s">
        <v>103</v>
      </c>
      <c r="C98" t="s">
        <v>15</v>
      </c>
      <c r="D98">
        <v>73.98</v>
      </c>
      <c r="E98">
        <v>9.0200000000000102</v>
      </c>
      <c r="F98" s="24">
        <v>6.8247976968883756E-3</v>
      </c>
      <c r="G98" s="14"/>
    </row>
    <row r="99" spans="1:7">
      <c r="A99" t="s">
        <v>103</v>
      </c>
      <c r="B99" t="s">
        <v>103</v>
      </c>
      <c r="C99" t="s">
        <v>2</v>
      </c>
      <c r="D99">
        <v>76.150000000000006</v>
      </c>
      <c r="E99">
        <v>11.190000000000012</v>
      </c>
      <c r="F99" s="24">
        <v>2.3061113301487048E-3</v>
      </c>
      <c r="G99" s="14">
        <v>0.37265218461754168</v>
      </c>
    </row>
    <row r="100" spans="1:7">
      <c r="F100" s="24"/>
    </row>
    <row r="102" spans="1:7">
      <c r="A102" s="15" t="s">
        <v>105</v>
      </c>
      <c r="B102" s="15" t="s">
        <v>59</v>
      </c>
      <c r="C102" s="15" t="s">
        <v>4</v>
      </c>
      <c r="D102" s="15">
        <v>93.09</v>
      </c>
      <c r="E102" s="15">
        <v>0</v>
      </c>
      <c r="F102" s="26">
        <v>0.62045796000982212</v>
      </c>
      <c r="G102" s="24">
        <v>0.74408123427383088</v>
      </c>
    </row>
    <row r="103" spans="1:7">
      <c r="A103" t="s">
        <v>103</v>
      </c>
      <c r="B103" t="s">
        <v>103</v>
      </c>
      <c r="C103" t="s">
        <v>15</v>
      </c>
      <c r="D103">
        <v>95.17</v>
      </c>
      <c r="E103">
        <v>2.0799999999999983</v>
      </c>
      <c r="F103" s="24">
        <v>0.21930377092406539</v>
      </c>
      <c r="G103" s="24"/>
    </row>
    <row r="104" spans="1:7">
      <c r="A104" t="s">
        <v>103</v>
      </c>
      <c r="B104" t="s">
        <v>103</v>
      </c>
      <c r="C104" t="s">
        <v>1</v>
      </c>
      <c r="D104">
        <v>96.58</v>
      </c>
      <c r="E104">
        <v>3.4899999999999949</v>
      </c>
      <c r="F104" s="24">
        <v>0.10835987358028563</v>
      </c>
      <c r="G104" s="24"/>
    </row>
    <row r="105" spans="1:7">
      <c r="A105" t="s">
        <v>103</v>
      </c>
      <c r="B105" t="s">
        <v>103</v>
      </c>
      <c r="C105" t="s">
        <v>2</v>
      </c>
      <c r="D105">
        <v>98.75</v>
      </c>
      <c r="E105">
        <v>5.6599999999999966</v>
      </c>
      <c r="F105" s="24">
        <v>3.6614994802103819E-2</v>
      </c>
      <c r="G105" s="24">
        <v>0.16023826906611255</v>
      </c>
    </row>
    <row r="106" spans="1:7">
      <c r="A106" t="s">
        <v>103</v>
      </c>
      <c r="B106" t="s">
        <v>103</v>
      </c>
      <c r="C106" t="s">
        <v>3</v>
      </c>
      <c r="D106">
        <v>100.5</v>
      </c>
      <c r="E106">
        <v>7.4099999999999966</v>
      </c>
      <c r="F106" s="24">
        <v>1.5263400683723085E-2</v>
      </c>
      <c r="G106" s="24"/>
    </row>
    <row r="107" spans="1:7">
      <c r="F107" s="24"/>
      <c r="G107" s="24"/>
    </row>
    <row r="108" spans="1:7">
      <c r="A108" s="15" t="s">
        <v>106</v>
      </c>
      <c r="B108" s="15" t="s">
        <v>59</v>
      </c>
      <c r="C108" s="15" t="s">
        <v>4</v>
      </c>
      <c r="D108" s="15">
        <v>80.739999999999995</v>
      </c>
      <c r="E108" s="15">
        <v>0</v>
      </c>
      <c r="F108" s="26">
        <v>0.35131986044434055</v>
      </c>
      <c r="G108" s="24">
        <v>0.99836909956210151</v>
      </c>
    </row>
    <row r="109" spans="1:7">
      <c r="A109" s="15" t="s">
        <v>103</v>
      </c>
      <c r="B109" s="15" t="s">
        <v>103</v>
      </c>
      <c r="C109" s="15" t="s">
        <v>3</v>
      </c>
      <c r="D109" s="15">
        <v>80.88</v>
      </c>
      <c r="E109" s="15">
        <v>0.14000000000000057</v>
      </c>
      <c r="F109" s="26">
        <v>0.32756846668852324</v>
      </c>
      <c r="G109" s="24"/>
    </row>
    <row r="110" spans="1:7">
      <c r="A110" s="15" t="s">
        <v>103</v>
      </c>
      <c r="B110" s="15" t="s">
        <v>103</v>
      </c>
      <c r="C110" s="15" t="s">
        <v>1</v>
      </c>
      <c r="D110" s="15">
        <v>80.930000000000007</v>
      </c>
      <c r="E110" s="15">
        <v>0.19000000000001194</v>
      </c>
      <c r="F110" s="26">
        <v>0.31948077242923761</v>
      </c>
      <c r="G110" s="24"/>
    </row>
    <row r="111" spans="1:7">
      <c r="A111" t="s">
        <v>103</v>
      </c>
      <c r="B111" t="s">
        <v>103</v>
      </c>
      <c r="C111" t="s">
        <v>15</v>
      </c>
      <c r="D111">
        <v>92.46</v>
      </c>
      <c r="E111">
        <v>11.719999999999999</v>
      </c>
      <c r="F111" s="24">
        <v>1.0016985326918167E-3</v>
      </c>
      <c r="G111" s="24"/>
    </row>
    <row r="112" spans="1:7">
      <c r="A112" t="s">
        <v>103</v>
      </c>
      <c r="B112" t="s">
        <v>103</v>
      </c>
      <c r="C112" t="s">
        <v>2</v>
      </c>
      <c r="D112">
        <v>93.39</v>
      </c>
      <c r="E112">
        <v>12.650000000000006</v>
      </c>
      <c r="F112" s="24">
        <v>6.2920201320068104E-4</v>
      </c>
      <c r="G112" s="24">
        <v>0.64767844113096151</v>
      </c>
    </row>
  </sheetData>
  <sortState ref="C45:D49">
    <sortCondition ref="D45:D49"/>
  </sortState>
  <phoneticPr fontId="1" type="noConversion"/>
  <pageMargins left="0.75000000000000011" right="0.75000000000000011" top="1" bottom="1" header="0.5" footer="0.5"/>
  <pageSetup paperSize="9" scale="8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XFD9"/>
    </sheetView>
  </sheetViews>
  <sheetFormatPr baseColWidth="10" defaultRowHeight="13" x14ac:dyDescent="0"/>
  <sheetData>
    <row r="1" spans="1:10" s="4" customFormat="1" ht="40" customHeight="1" thickBot="1">
      <c r="A1" s="19" t="s">
        <v>5</v>
      </c>
      <c r="B1" s="5" t="s">
        <v>8</v>
      </c>
      <c r="C1" s="6" t="s">
        <v>7</v>
      </c>
      <c r="D1" s="6" t="s">
        <v>0</v>
      </c>
      <c r="E1" s="6" t="s">
        <v>14</v>
      </c>
      <c r="F1" s="6" t="s">
        <v>6</v>
      </c>
      <c r="G1" s="18" t="s">
        <v>49</v>
      </c>
    </row>
    <row r="2" spans="1:10">
      <c r="A2" s="1" t="s">
        <v>9</v>
      </c>
      <c r="B2" s="1" t="s">
        <v>10</v>
      </c>
      <c r="C2" t="s">
        <v>54</v>
      </c>
      <c r="D2" s="3">
        <v>61.02</v>
      </c>
      <c r="E2" s="10">
        <f>D2-61.02</f>
        <v>0</v>
      </c>
      <c r="F2" s="3">
        <f>H2/1.8307468276961</f>
        <v>0.54622517153748018</v>
      </c>
      <c r="G2" s="3">
        <f>SUM(F2:F3)</f>
        <v>0.74025876239285004</v>
      </c>
      <c r="H2">
        <f>EXP(-E2/2)</f>
        <v>1</v>
      </c>
    </row>
    <row r="3" spans="1:10">
      <c r="C3" t="s">
        <v>58</v>
      </c>
      <c r="D3" s="3">
        <v>63.09</v>
      </c>
      <c r="E3" s="10">
        <f t="shared" ref="E3:E9" si="0">D3-61.02</f>
        <v>2.0700000000000003</v>
      </c>
      <c r="F3" s="3">
        <f t="shared" ref="F3:F9" si="1">H3/1.8307468276961</f>
        <v>0.19403359085536989</v>
      </c>
      <c r="H3">
        <f t="shared" ref="H3:H9" si="2">EXP(-E3/2)</f>
        <v>0.35522638092495146</v>
      </c>
    </row>
    <row r="4" spans="1:10">
      <c r="A4" s="1" t="s">
        <v>9</v>
      </c>
      <c r="B4" s="1" t="s">
        <v>9</v>
      </c>
      <c r="C4" t="s">
        <v>55</v>
      </c>
      <c r="D4" s="3">
        <v>64.91</v>
      </c>
      <c r="E4" s="10">
        <f t="shared" si="0"/>
        <v>3.8899999999999935</v>
      </c>
      <c r="F4" s="3">
        <f t="shared" si="1"/>
        <v>7.8103220595518039E-2</v>
      </c>
      <c r="G4" s="3">
        <f>SUM(F3:F4)</f>
        <v>0.27213681145088792</v>
      </c>
      <c r="H4">
        <f t="shared" si="2"/>
        <v>0.14298722333809336</v>
      </c>
    </row>
    <row r="5" spans="1:10">
      <c r="C5" t="s">
        <v>15</v>
      </c>
      <c r="D5" s="3">
        <v>65.790000000000006</v>
      </c>
      <c r="E5" s="10">
        <f t="shared" si="0"/>
        <v>4.7700000000000031</v>
      </c>
      <c r="F5" s="3">
        <f t="shared" si="1"/>
        <v>5.0301318667404289E-2</v>
      </c>
      <c r="H5">
        <f t="shared" si="2"/>
        <v>9.2088979579281027E-2</v>
      </c>
    </row>
    <row r="6" spans="1:10">
      <c r="A6" s="1" t="s">
        <v>18</v>
      </c>
      <c r="B6" s="1" t="s">
        <v>59</v>
      </c>
      <c r="C6" t="s">
        <v>52</v>
      </c>
      <c r="D6" s="3">
        <v>66.040000000000006</v>
      </c>
      <c r="E6" s="10">
        <f t="shared" si="0"/>
        <v>5.0200000000000031</v>
      </c>
      <c r="F6" s="3">
        <f t="shared" si="1"/>
        <v>4.4390757919904975E-2</v>
      </c>
      <c r="G6" s="3">
        <f>SUM(F6:F7)</f>
        <v>7.9660706727860603E-2</v>
      </c>
      <c r="H6">
        <f t="shared" si="2"/>
        <v>8.1268239240891563E-2</v>
      </c>
    </row>
    <row r="7" spans="1:10">
      <c r="A7" s="1" t="s">
        <v>9</v>
      </c>
      <c r="B7" s="1" t="s">
        <v>9</v>
      </c>
      <c r="C7" t="s">
        <v>56</v>
      </c>
      <c r="D7" s="3">
        <v>66.5</v>
      </c>
      <c r="E7" s="10">
        <f t="shared" si="0"/>
        <v>5.4799999999999969</v>
      </c>
      <c r="F7" s="3">
        <f t="shared" si="1"/>
        <v>3.5269948807955621E-2</v>
      </c>
      <c r="G7" s="3"/>
      <c r="H7">
        <f t="shared" si="2"/>
        <v>6.4570346893168595E-2</v>
      </c>
      <c r="I7">
        <f>SUM(H2:H9)</f>
        <v>1.8307468276961056</v>
      </c>
      <c r="J7">
        <v>1.8307468276961101</v>
      </c>
    </row>
    <row r="8" spans="1:10">
      <c r="C8" t="s">
        <v>57</v>
      </c>
      <c r="D8" s="3">
        <v>66.91</v>
      </c>
      <c r="E8" s="10">
        <f t="shared" si="0"/>
        <v>5.8899999999999935</v>
      </c>
      <c r="F8" s="3">
        <f t="shared" si="1"/>
        <v>2.8732569146369059E-2</v>
      </c>
      <c r="G8" s="14">
        <f>SUM(F8:F9)</f>
        <v>5.1675991616369987E-2</v>
      </c>
      <c r="H8">
        <f t="shared" si="2"/>
        <v>5.2602059816273999E-2</v>
      </c>
    </row>
    <row r="9" spans="1:10">
      <c r="A9" s="1" t="s">
        <v>9</v>
      </c>
      <c r="B9" s="1" t="s">
        <v>9</v>
      </c>
      <c r="C9" t="s">
        <v>53</v>
      </c>
      <c r="D9" s="3">
        <v>67.36</v>
      </c>
      <c r="E9" s="10">
        <f t="shared" si="0"/>
        <v>6.3399999999999963</v>
      </c>
      <c r="F9" s="3">
        <f t="shared" si="1"/>
        <v>2.2943422470000932E-2</v>
      </c>
      <c r="G9" s="3"/>
      <c r="H9">
        <f t="shared" si="2"/>
        <v>4.2003597903445627E-2</v>
      </c>
    </row>
  </sheetData>
  <sortState ref="A2:J9">
    <sortCondition ref="D2:D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" workbookViewId="0">
      <selection activeCell="F84" sqref="F84:F85"/>
    </sheetView>
  </sheetViews>
  <sheetFormatPr baseColWidth="10" defaultRowHeight="13" x14ac:dyDescent="0"/>
  <cols>
    <col min="3" max="3" width="17.85546875" bestFit="1" customWidth="1"/>
  </cols>
  <sheetData>
    <row r="1" spans="1:10" s="4" customFormat="1" ht="40" customHeight="1" thickBot="1">
      <c r="A1" s="19" t="s">
        <v>5</v>
      </c>
      <c r="B1" s="5" t="s">
        <v>8</v>
      </c>
      <c r="C1" s="6" t="s">
        <v>7</v>
      </c>
      <c r="D1" s="6" t="s">
        <v>0</v>
      </c>
      <c r="E1" s="6" t="s">
        <v>14</v>
      </c>
      <c r="F1" s="6" t="s">
        <v>6</v>
      </c>
      <c r="G1" s="18" t="s">
        <v>49</v>
      </c>
    </row>
    <row r="2" spans="1:10">
      <c r="A2" s="1" t="s">
        <v>9</v>
      </c>
      <c r="B2" s="1" t="s">
        <v>9</v>
      </c>
      <c r="C2" t="s">
        <v>66</v>
      </c>
      <c r="D2" s="3">
        <v>44.95</v>
      </c>
      <c r="E2" s="10">
        <f>D2-44.95</f>
        <v>0</v>
      </c>
      <c r="F2" s="3">
        <f>H2/9.805244533</f>
        <v>0.1019862377357805</v>
      </c>
      <c r="H2">
        <f t="shared" ref="H2:H33" si="0">EXP(-E2/2)</f>
        <v>1</v>
      </c>
      <c r="I2">
        <f>SUM(H1:H28)</f>
        <v>9.8052445331191276</v>
      </c>
      <c r="J2">
        <v>4.9240841548792504</v>
      </c>
    </row>
    <row r="3" spans="1:10">
      <c r="A3" s="1" t="s">
        <v>9</v>
      </c>
      <c r="B3" s="1" t="s">
        <v>9</v>
      </c>
      <c r="C3" t="s">
        <v>60</v>
      </c>
      <c r="D3" s="3">
        <v>45.3</v>
      </c>
      <c r="E3" s="10">
        <f t="shared" ref="E3:E33" si="1">D3-44.95</f>
        <v>0.34999999999999432</v>
      </c>
      <c r="F3" s="3">
        <f t="shared" ref="F3:F33" si="2">H3/9.805244533</f>
        <v>8.5613063289138647E-2</v>
      </c>
      <c r="H3">
        <f t="shared" si="0"/>
        <v>0.83945702076920969</v>
      </c>
    </row>
    <row r="4" spans="1:10">
      <c r="A4" s="1" t="s">
        <v>9</v>
      </c>
      <c r="B4" s="1" t="s">
        <v>9</v>
      </c>
      <c r="C4" t="s">
        <v>52</v>
      </c>
      <c r="D4" s="3">
        <v>45.31</v>
      </c>
      <c r="E4" s="10">
        <f t="shared" si="1"/>
        <v>0.35999999999999943</v>
      </c>
      <c r="F4" s="3">
        <f t="shared" si="2"/>
        <v>8.5186066354605641E-2</v>
      </c>
      <c r="G4" s="3">
        <f>SUM(F2,F4,F10,F18,F21,F26,F29)</f>
        <v>0.27309471188617235</v>
      </c>
      <c r="H4">
        <f t="shared" si="0"/>
        <v>0.83527021141127222</v>
      </c>
    </row>
    <row r="5" spans="1:10">
      <c r="A5" s="1" t="s">
        <v>9</v>
      </c>
      <c r="B5" s="1" t="s">
        <v>84</v>
      </c>
      <c r="C5" t="s">
        <v>63</v>
      </c>
      <c r="D5" s="3">
        <v>45.58</v>
      </c>
      <c r="E5" s="10">
        <f t="shared" si="1"/>
        <v>0.62999999999999545</v>
      </c>
      <c r="F5" s="3">
        <f t="shared" si="2"/>
        <v>7.4428421628131819E-2</v>
      </c>
      <c r="H5">
        <f t="shared" si="0"/>
        <v>0.72978887426905847</v>
      </c>
    </row>
    <row r="6" spans="1:10">
      <c r="A6" s="1" t="s">
        <v>9</v>
      </c>
      <c r="B6" s="1" t="s">
        <v>9</v>
      </c>
      <c r="C6" t="s">
        <v>15</v>
      </c>
      <c r="D6" s="3">
        <v>45.6</v>
      </c>
      <c r="E6" s="10">
        <f t="shared" si="1"/>
        <v>0.64999999999999858</v>
      </c>
      <c r="F6" s="3">
        <f t="shared" si="2"/>
        <v>7.3687846459144765E-2</v>
      </c>
      <c r="H6">
        <f t="shared" si="0"/>
        <v>0.72252735364207266</v>
      </c>
    </row>
    <row r="7" spans="1:10">
      <c r="A7" s="1" t="s">
        <v>9</v>
      </c>
      <c r="B7" s="1" t="s">
        <v>9</v>
      </c>
      <c r="C7" t="s">
        <v>54</v>
      </c>
      <c r="D7" s="3">
        <v>45.74</v>
      </c>
      <c r="E7" s="10">
        <f t="shared" si="1"/>
        <v>0.78999999999999915</v>
      </c>
      <c r="F7" s="3">
        <f t="shared" si="2"/>
        <v>6.8706092640684974E-2</v>
      </c>
      <c r="G7" s="3">
        <f>SUM(F5,F7,F13:F14,F19,F23,F28,F30)</f>
        <v>0.24874989853231014</v>
      </c>
      <c r="H7">
        <f t="shared" si="0"/>
        <v>0.67368003924886788</v>
      </c>
    </row>
    <row r="8" spans="1:10">
      <c r="A8" s="1" t="s">
        <v>9</v>
      </c>
      <c r="B8" s="1" t="s">
        <v>9</v>
      </c>
      <c r="C8" t="s">
        <v>81</v>
      </c>
      <c r="D8" s="3">
        <v>45.93</v>
      </c>
      <c r="E8" s="10">
        <f t="shared" si="1"/>
        <v>0.97999999999999687</v>
      </c>
      <c r="F8" s="3">
        <f t="shared" si="2"/>
        <v>6.2479461080505928E-2</v>
      </c>
      <c r="H8">
        <f t="shared" si="0"/>
        <v>0.612626394184417</v>
      </c>
    </row>
    <row r="9" spans="1:10">
      <c r="A9" s="1" t="s">
        <v>9</v>
      </c>
      <c r="B9" s="1" t="s">
        <v>9</v>
      </c>
      <c r="C9" t="s">
        <v>55</v>
      </c>
      <c r="D9" s="3">
        <v>46.05</v>
      </c>
      <c r="E9" s="10">
        <f t="shared" si="1"/>
        <v>1.0999999999999943</v>
      </c>
      <c r="F9" s="3">
        <f t="shared" si="2"/>
        <v>5.8840940523077957E-2</v>
      </c>
      <c r="G9" s="3">
        <f>SUM(F8:F10,F12:F14,F16:F17,F24:F26,F28:F30,F32:F33)</f>
        <v>0.36788706684418737</v>
      </c>
      <c r="H9">
        <f t="shared" si="0"/>
        <v>0.57694981038048831</v>
      </c>
    </row>
    <row r="10" spans="1:10">
      <c r="A10" s="1" t="s">
        <v>9</v>
      </c>
      <c r="B10" s="1" t="s">
        <v>9</v>
      </c>
      <c r="C10" t="s">
        <v>72</v>
      </c>
      <c r="D10" s="3">
        <v>46.72</v>
      </c>
      <c r="E10" s="10">
        <f t="shared" si="1"/>
        <v>1.769999999999996</v>
      </c>
      <c r="F10" s="3">
        <f t="shared" si="2"/>
        <v>4.2091165792963348E-2</v>
      </c>
      <c r="H10">
        <f t="shared" si="0"/>
        <v>0.41271417327905047</v>
      </c>
    </row>
    <row r="11" spans="1:10">
      <c r="A11" s="1" t="s">
        <v>9</v>
      </c>
      <c r="B11" s="1" t="s">
        <v>9</v>
      </c>
      <c r="C11" t="s">
        <v>69</v>
      </c>
      <c r="D11" s="3">
        <v>46.76</v>
      </c>
      <c r="E11" s="10">
        <f t="shared" si="1"/>
        <v>1.8099999999999952</v>
      </c>
      <c r="F11" s="3">
        <f t="shared" si="2"/>
        <v>4.1257704868197374E-2</v>
      </c>
      <c r="H11">
        <f t="shared" si="0"/>
        <v>0.4045418851030198</v>
      </c>
    </row>
    <row r="12" spans="1:10">
      <c r="A12" s="1" t="s">
        <v>9</v>
      </c>
      <c r="B12" s="1" t="s">
        <v>9</v>
      </c>
      <c r="C12" t="s">
        <v>56</v>
      </c>
      <c r="D12" s="3">
        <v>46.93</v>
      </c>
      <c r="E12" s="10">
        <f t="shared" si="1"/>
        <v>1.9799999999999969</v>
      </c>
      <c r="F12" s="3">
        <f t="shared" si="2"/>
        <v>3.7895708747649068E-2</v>
      </c>
      <c r="G12" s="3"/>
      <c r="H12">
        <f t="shared" si="0"/>
        <v>0.37157669102204627</v>
      </c>
    </row>
    <row r="13" spans="1:10">
      <c r="A13" s="1" t="s">
        <v>9</v>
      </c>
      <c r="B13" s="1" t="s">
        <v>9</v>
      </c>
      <c r="C13" t="s">
        <v>76</v>
      </c>
      <c r="D13" s="3">
        <v>47.2</v>
      </c>
      <c r="E13" s="10">
        <f t="shared" si="1"/>
        <v>2.25</v>
      </c>
      <c r="F13" s="3">
        <f t="shared" si="2"/>
        <v>3.3110083717516371E-2</v>
      </c>
      <c r="H13">
        <f t="shared" si="0"/>
        <v>0.32465246735834974</v>
      </c>
    </row>
    <row r="14" spans="1:10">
      <c r="A14" s="1" t="s">
        <v>9</v>
      </c>
      <c r="B14" s="1" t="s">
        <v>9</v>
      </c>
      <c r="C14" t="s">
        <v>58</v>
      </c>
      <c r="D14" s="3">
        <v>47.29</v>
      </c>
      <c r="E14" s="10">
        <f t="shared" si="1"/>
        <v>2.3399999999999963</v>
      </c>
      <c r="F14" s="3">
        <f t="shared" si="2"/>
        <v>3.1653156657228836E-2</v>
      </c>
      <c r="H14">
        <f t="shared" si="0"/>
        <v>0.31036694126548559</v>
      </c>
    </row>
    <row r="15" spans="1:10">
      <c r="A15" s="1" t="s">
        <v>9</v>
      </c>
      <c r="B15" s="1" t="s">
        <v>9</v>
      </c>
      <c r="C15" t="s">
        <v>53</v>
      </c>
      <c r="D15" s="3">
        <v>47.56</v>
      </c>
      <c r="E15" s="10">
        <f t="shared" si="1"/>
        <v>2.6099999999999994</v>
      </c>
      <c r="F15" s="3">
        <f t="shared" si="2"/>
        <v>2.7655866626574828E-2</v>
      </c>
      <c r="G15" s="3"/>
      <c r="H15">
        <f t="shared" si="0"/>
        <v>0.27117253504559996</v>
      </c>
    </row>
    <row r="16" spans="1:10">
      <c r="A16" s="1" t="s">
        <v>9</v>
      </c>
      <c r="B16" s="1" t="s">
        <v>9</v>
      </c>
      <c r="C16" t="s">
        <v>74</v>
      </c>
      <c r="D16" s="3">
        <v>47.9</v>
      </c>
      <c r="E16" s="10">
        <f t="shared" si="1"/>
        <v>2.9499999999999957</v>
      </c>
      <c r="F16" s="3">
        <f t="shared" si="2"/>
        <v>2.333228164532334E-2</v>
      </c>
      <c r="H16">
        <f t="shared" si="0"/>
        <v>0.22877872704522292</v>
      </c>
    </row>
    <row r="17" spans="1:8">
      <c r="A17" s="1" t="s">
        <v>9</v>
      </c>
      <c r="B17" s="1" t="s">
        <v>9</v>
      </c>
      <c r="C17" t="s">
        <v>57</v>
      </c>
      <c r="D17" s="3">
        <v>47.93</v>
      </c>
      <c r="E17" s="10">
        <f t="shared" si="1"/>
        <v>2.9799999999999969</v>
      </c>
      <c r="F17" s="3">
        <f t="shared" si="2"/>
        <v>2.2984909226989401E-2</v>
      </c>
      <c r="G17" s="3">
        <f>SUM(F3,F6,F16:F17,F19:F20,F26:F27)</f>
        <v>0.24908098600800271</v>
      </c>
      <c r="H17">
        <f t="shared" si="0"/>
        <v>0.22537265553943908</v>
      </c>
    </row>
    <row r="18" spans="1:8">
      <c r="A18" s="1" t="s">
        <v>9</v>
      </c>
      <c r="B18" s="1" t="s">
        <v>9</v>
      </c>
      <c r="C18" t="s">
        <v>68</v>
      </c>
      <c r="D18" s="3">
        <v>48.71</v>
      </c>
      <c r="E18" s="10">
        <f t="shared" si="1"/>
        <v>3.759999999999998</v>
      </c>
      <c r="F18" s="3">
        <f t="shared" si="2"/>
        <v>1.5562090801849462E-2</v>
      </c>
      <c r="H18">
        <f t="shared" si="0"/>
        <v>0.15259010575688403</v>
      </c>
    </row>
    <row r="19" spans="1:8">
      <c r="A19" s="1" t="s">
        <v>9</v>
      </c>
      <c r="B19" s="1" t="s">
        <v>9</v>
      </c>
      <c r="C19" t="s">
        <v>64</v>
      </c>
      <c r="D19" s="3">
        <v>48.8</v>
      </c>
      <c r="E19" s="10">
        <f t="shared" si="1"/>
        <v>3.8499999999999943</v>
      </c>
      <c r="F19" s="3">
        <f t="shared" si="2"/>
        <v>1.4877319618626161E-2</v>
      </c>
      <c r="H19">
        <f t="shared" si="0"/>
        <v>0.14587575685622781</v>
      </c>
    </row>
    <row r="20" spans="1:8">
      <c r="A20" s="1" t="s">
        <v>9</v>
      </c>
      <c r="B20" s="1" t="s">
        <v>9</v>
      </c>
      <c r="C20" t="s">
        <v>61</v>
      </c>
      <c r="D20" s="3">
        <v>48.8</v>
      </c>
      <c r="E20" s="10">
        <f t="shared" si="1"/>
        <v>3.8499999999999943</v>
      </c>
      <c r="F20" s="3">
        <f t="shared" si="2"/>
        <v>1.4877319618626161E-2</v>
      </c>
      <c r="H20">
        <f t="shared" si="0"/>
        <v>0.14587575685622781</v>
      </c>
    </row>
    <row r="21" spans="1:8">
      <c r="A21" s="1" t="s">
        <v>9</v>
      </c>
      <c r="B21" s="1" t="s">
        <v>9</v>
      </c>
      <c r="C21" t="s">
        <v>67</v>
      </c>
      <c r="D21" s="3">
        <v>48.82</v>
      </c>
      <c r="E21" s="10">
        <f t="shared" si="1"/>
        <v>3.8699999999999974</v>
      </c>
      <c r="F21" s="3">
        <f t="shared" si="2"/>
        <v>1.4729287815054044E-2</v>
      </c>
      <c r="H21">
        <f t="shared" si="0"/>
        <v>0.14442426882354217</v>
      </c>
    </row>
    <row r="22" spans="1:8">
      <c r="A22" s="1" t="s">
        <v>9</v>
      </c>
      <c r="B22" s="1" t="s">
        <v>9</v>
      </c>
      <c r="C22" t="s">
        <v>62</v>
      </c>
      <c r="D22" s="3">
        <v>48.92</v>
      </c>
      <c r="E22" s="10">
        <f t="shared" si="1"/>
        <v>3.9699999999999989</v>
      </c>
      <c r="F22" s="3">
        <f t="shared" si="2"/>
        <v>1.4010931971619225E-2</v>
      </c>
      <c r="H22">
        <f t="shared" si="0"/>
        <v>0.13738061411695432</v>
      </c>
    </row>
    <row r="23" spans="1:8">
      <c r="A23" s="1" t="s">
        <v>9</v>
      </c>
      <c r="B23" s="1" t="s">
        <v>9</v>
      </c>
      <c r="C23" t="s">
        <v>65</v>
      </c>
      <c r="D23" s="3">
        <v>49.02</v>
      </c>
      <c r="E23" s="10">
        <f t="shared" si="1"/>
        <v>4.07</v>
      </c>
      <c r="F23" s="3">
        <f t="shared" si="2"/>
        <v>1.3327610756082001E-2</v>
      </c>
      <c r="H23">
        <f t="shared" si="0"/>
        <v>0.13068048250402503</v>
      </c>
    </row>
    <row r="24" spans="1:8">
      <c r="A24" s="1" t="s">
        <v>9</v>
      </c>
      <c r="B24" s="1" t="s">
        <v>9</v>
      </c>
      <c r="C24" t="s">
        <v>82</v>
      </c>
      <c r="D24" s="3">
        <v>49.34</v>
      </c>
      <c r="E24" s="10">
        <f t="shared" si="1"/>
        <v>4.3900000000000006</v>
      </c>
      <c r="F24" s="3">
        <f t="shared" si="2"/>
        <v>1.1357040727554547E-2</v>
      </c>
      <c r="H24">
        <f t="shared" si="0"/>
        <v>0.11135856150491256</v>
      </c>
    </row>
    <row r="25" spans="1:8">
      <c r="A25" s="1" t="s">
        <v>9</v>
      </c>
      <c r="B25" s="1" t="s">
        <v>9</v>
      </c>
      <c r="C25" t="s">
        <v>83</v>
      </c>
      <c r="D25" s="3">
        <v>49.61</v>
      </c>
      <c r="E25" s="10">
        <f t="shared" si="1"/>
        <v>4.6599999999999966</v>
      </c>
      <c r="F25" s="3">
        <f t="shared" si="2"/>
        <v>9.9228271933534794E-3</v>
      </c>
      <c r="H25">
        <f t="shared" si="0"/>
        <v>9.7295747089532938E-2</v>
      </c>
    </row>
    <row r="26" spans="1:8">
      <c r="A26" s="1" t="s">
        <v>9</v>
      </c>
      <c r="B26" s="1" t="s">
        <v>9</v>
      </c>
      <c r="C26" t="s">
        <v>73</v>
      </c>
      <c r="D26" s="3">
        <v>50.34</v>
      </c>
      <c r="E26" s="10">
        <f t="shared" si="1"/>
        <v>5.3900000000000006</v>
      </c>
      <c r="F26" s="3">
        <f t="shared" si="2"/>
        <v>6.8883934048669061E-3</v>
      </c>
      <c r="H26">
        <f t="shared" si="0"/>
        <v>6.7542381774224489E-2</v>
      </c>
    </row>
    <row r="27" spans="1:8">
      <c r="A27" s="1" t="s">
        <v>9</v>
      </c>
      <c r="B27" s="1" t="s">
        <v>9</v>
      </c>
      <c r="C27" t="s">
        <v>71</v>
      </c>
      <c r="D27" s="3">
        <v>50.36</v>
      </c>
      <c r="E27" s="10">
        <f t="shared" si="1"/>
        <v>5.4099999999999966</v>
      </c>
      <c r="F27" s="3">
        <f t="shared" si="2"/>
        <v>6.81985274528736E-3</v>
      </c>
      <c r="H27">
        <f t="shared" si="0"/>
        <v>6.6870323846593929E-2</v>
      </c>
    </row>
    <row r="28" spans="1:8">
      <c r="A28" s="1" t="s">
        <v>9</v>
      </c>
      <c r="B28" s="1" t="s">
        <v>9</v>
      </c>
      <c r="C28" t="s">
        <v>77</v>
      </c>
      <c r="D28" s="3">
        <v>50.39</v>
      </c>
      <c r="E28" s="10">
        <f t="shared" si="1"/>
        <v>5.4399999999999977</v>
      </c>
      <c r="F28" s="3">
        <f t="shared" si="2"/>
        <v>6.7183183657172985E-3</v>
      </c>
      <c r="H28">
        <f t="shared" si="0"/>
        <v>6.5874754426403032E-2</v>
      </c>
    </row>
    <row r="29" spans="1:8">
      <c r="A29" s="1" t="s">
        <v>9</v>
      </c>
      <c r="B29" s="1" t="s">
        <v>9</v>
      </c>
      <c r="C29" t="s">
        <v>78</v>
      </c>
      <c r="D29" s="3">
        <v>50.41</v>
      </c>
      <c r="E29" s="10">
        <f t="shared" si="1"/>
        <v>5.4599999999999937</v>
      </c>
      <c r="F29" s="3">
        <f t="shared" si="2"/>
        <v>6.6514699810524078E-3</v>
      </c>
      <c r="H29">
        <f t="shared" si="0"/>
        <v>6.5219289668127733E-2</v>
      </c>
    </row>
    <row r="30" spans="1:8">
      <c r="A30" s="1" t="s">
        <v>9</v>
      </c>
      <c r="B30" s="1" t="s">
        <v>9</v>
      </c>
      <c r="C30" t="s">
        <v>80</v>
      </c>
      <c r="D30" s="3">
        <v>50.64</v>
      </c>
      <c r="E30" s="10">
        <f t="shared" si="1"/>
        <v>5.6899999999999977</v>
      </c>
      <c r="F30" s="3">
        <f t="shared" si="2"/>
        <v>5.9288951483227178E-3</v>
      </c>
      <c r="H30">
        <f t="shared" si="0"/>
        <v>5.8134266739821548E-2</v>
      </c>
    </row>
    <row r="31" spans="1:8">
      <c r="A31" s="1" t="s">
        <v>9</v>
      </c>
      <c r="B31" s="1" t="s">
        <v>9</v>
      </c>
      <c r="C31" t="s">
        <v>70</v>
      </c>
      <c r="D31" s="3">
        <v>50.7</v>
      </c>
      <c r="E31" s="10">
        <f t="shared" si="1"/>
        <v>5.75</v>
      </c>
      <c r="F31" s="3">
        <f t="shared" si="2"/>
        <v>5.7536698155671948E-3</v>
      </c>
      <c r="H31">
        <f t="shared" si="0"/>
        <v>5.641613950377735E-2</v>
      </c>
    </row>
    <row r="32" spans="1:8">
      <c r="A32" s="1" t="s">
        <v>9</v>
      </c>
      <c r="B32" s="1" t="s">
        <v>9</v>
      </c>
      <c r="C32" t="s">
        <v>75</v>
      </c>
      <c r="D32" s="3">
        <v>51.27</v>
      </c>
      <c r="E32" s="10">
        <f t="shared" si="1"/>
        <v>6.32</v>
      </c>
      <c r="F32" s="3">
        <f t="shared" si="2"/>
        <v>4.3268417159537031E-3</v>
      </c>
      <c r="H32">
        <f t="shared" si="0"/>
        <v>4.2425741080511385E-2</v>
      </c>
    </row>
    <row r="33" spans="1:8">
      <c r="A33" s="1" t="s">
        <v>9</v>
      </c>
      <c r="B33" s="1" t="s">
        <v>9</v>
      </c>
      <c r="C33" t="s">
        <v>79</v>
      </c>
      <c r="D33" s="3">
        <v>51.58</v>
      </c>
      <c r="E33" s="10">
        <f t="shared" si="1"/>
        <v>6.6299999999999955</v>
      </c>
      <c r="F33" s="3">
        <f t="shared" si="2"/>
        <v>3.7055729161120025E-3</v>
      </c>
      <c r="H33">
        <f t="shared" si="0"/>
        <v>3.6334048577340079E-2</v>
      </c>
    </row>
  </sheetData>
  <sortState ref="A2:J33">
    <sortCondition ref="D2:D3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F42"/>
    </sheetView>
  </sheetViews>
  <sheetFormatPr baseColWidth="10" defaultRowHeight="13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ShiftLimit (2)</vt:lpstr>
      <vt:lpstr>NN+</vt:lpstr>
      <vt:lpstr>LifeHistoryShift (2)</vt:lpstr>
      <vt:lpstr>LifeHistoryUp</vt:lpstr>
      <vt:lpstr>LifeHistoryShift</vt:lpstr>
      <vt:lpstr>ShiftLimit</vt:lpstr>
      <vt:lpstr>NN</vt:lpstr>
      <vt:lpstr>NNHL</vt:lpstr>
      <vt:lpstr>Sheet1</vt:lpstr>
    </vt:vector>
  </TitlesOfParts>
  <Company>_x0016_University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</dc:creator>
  <cp:lastModifiedBy>mv sciences</cp:lastModifiedBy>
  <cp:lastPrinted>2012-08-06T06:17:50Z</cp:lastPrinted>
  <dcterms:created xsi:type="dcterms:W3CDTF">2011-05-24T04:21:14Z</dcterms:created>
  <dcterms:modified xsi:type="dcterms:W3CDTF">2013-12-30T05:31:49Z</dcterms:modified>
</cp:coreProperties>
</file>