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Cost Benefit Analysis" sheetId="1" r:id="rId4"/>
    <sheet state="visible" name="Analysis Summary" sheetId="2" r:id="rId5"/>
  </sheets>
  <definedNames/>
  <calcPr/>
  <extLst>
    <ext uri="GoogleSheetsCustomDataVersion1">
      <go:sheetsCustomData xmlns:go="http://customooxmlschemas.google.com/" r:id="rId6" roundtripDataSignature="AMtx7miPv8C/JNTS2AOaLW1OnqSHWUCZ8A=="/>
    </ext>
  </extLst>
</workbook>
</file>

<file path=xl/sharedStrings.xml><?xml version="1.0" encoding="utf-8"?>
<sst xmlns="http://schemas.openxmlformats.org/spreadsheetml/2006/main" count="82" uniqueCount="62">
  <si>
    <t>SIMPLE COST BENEFIT ANALYSIS TEMPLATE</t>
  </si>
  <si>
    <t>COMPANY NAME</t>
  </si>
  <si>
    <t>Cober</t>
  </si>
  <si>
    <t>DATE CONDUCTED</t>
  </si>
  <si>
    <t>PROPOSED PRODUCT/INITIATIVE/SERVICE</t>
  </si>
  <si>
    <t>Cober Insights</t>
  </si>
  <si>
    <t>COMPLETED BY</t>
  </si>
  <si>
    <t>NEED TO DISCOUNT COSTS &amp; BENEFITS TO GET TO PRESENT VALUE</t>
  </si>
  <si>
    <t>QUANTITATIVE ANALYSIS</t>
  </si>
  <si>
    <t>YEAR 1</t>
  </si>
  <si>
    <t>YEAR 2</t>
  </si>
  <si>
    <t>YEAR 3</t>
  </si>
  <si>
    <t>YEAR 4</t>
  </si>
  <si>
    <t>YEAR 5</t>
  </si>
  <si>
    <t>TOTAL</t>
  </si>
  <si>
    <t>NON-RECURRING COSTS</t>
  </si>
  <si>
    <t>eWon Flexy</t>
  </si>
  <si>
    <t>Consultants</t>
  </si>
  <si>
    <t>Retrain (repurpose) resources for sales/DaAs roles</t>
  </si>
  <si>
    <t>BENEFITS</t>
  </si>
  <si>
    <t>COST SAVINGS</t>
  </si>
  <si>
    <t>COST AVOIDANCE</t>
  </si>
  <si>
    <t>REVENUE</t>
  </si>
  <si>
    <t>OTHER</t>
  </si>
  <si>
    <t>TOTAL BENEFITS</t>
  </si>
  <si>
    <t>COSTS</t>
  </si>
  <si>
    <t>NON-RECURRING</t>
  </si>
  <si>
    <t>RECURRING</t>
  </si>
  <si>
    <t>TOTAL COSTS</t>
  </si>
  <si>
    <t>NET BENEFIT OR COST</t>
  </si>
  <si>
    <t>NPV</t>
  </si>
  <si>
    <t>BCR</t>
  </si>
  <si>
    <t>Y2 % inc. over Y1</t>
  </si>
  <si>
    <t>Benefit Cost Ratio</t>
  </si>
  <si>
    <t>A benefit-cost ratio (BCR) is an indicator, used in cost-benefit analysis, that attempts to summarize the overall value for money of a project or proposal. A BCR is the ratio of the benefits of a project or proposal, expressed in monetary terms, relative to its costs, also expressed in monetary terms.The higher the BCR the better the investment. General rule of thumb is that if the benefit is higher than the cost the project is a good investment</t>
  </si>
  <si>
    <t>Net Present Value</t>
  </si>
  <si>
    <t>Net present value in project management is used to determine whether the anticipated financial gains of a project will outweigh the present-day investment — meaning the project is a worthwhile undertaking</t>
  </si>
  <si>
    <t>Transition Costs (Parallel Systems)</t>
  </si>
  <si>
    <t>Other</t>
  </si>
  <si>
    <t>TOTAL NON-RECURRING COSTS</t>
  </si>
  <si>
    <t>RECURRING COSTS</t>
  </si>
  <si>
    <t>Azure Iot Hub (monthly - pre rollout)
(scale up in y3-y5)</t>
  </si>
  <si>
    <t>Salaries (new staff: Project Mgr, IS, IT) &lt;&lt; full time</t>
  </si>
  <si>
    <t>TOTAL RECURRING COSTS</t>
  </si>
  <si>
    <t>QUANTITATIVE BENEFITS</t>
  </si>
  <si>
    <t>REVENUES</t>
  </si>
  <si>
    <t>Machine + DCD Cost (diff. is $100,000)</t>
  </si>
  <si>
    <t># clients w. 10 machines &gt;&gt;</t>
  </si>
  <si>
    <r>
      <t xml:space="preserve">Monthly DaAS Subscription
</t>
    </r>
    <r>
      <rPr>
        <i/>
      </rPr>
      <t>(assume on average 10 machines @ $175/month)</t>
    </r>
  </si>
  <si>
    <t>TOTAL REVENUES</t>
  </si>
  <si>
    <r>
      <rPr>
        <color rgb="FF000000"/>
      </rPr>
      <t>Reduced technichian time by 15%
(</t>
    </r>
    <r>
      <rPr>
        <i/>
        <color rgb="FF000000"/>
      </rPr>
      <t>assume $80/hr/machine estimate 4 hrs 1,000 machines)</t>
    </r>
  </si>
  <si>
    <t>Reduced staff headcount (1 in y4, 2 in y5)</t>
  </si>
  <si>
    <t>Reduced overhead in inventory parts by 20%</t>
  </si>
  <si>
    <t>TOTAL COST SAVINGS</t>
  </si>
  <si>
    <r>
      <t>Initial cost of eWon Flexy
(</t>
    </r>
    <r>
      <rPr>
        <i/>
      </rPr>
      <t>based on prior years avg. 6 new machines per year @ $500/flexy)</t>
    </r>
  </si>
  <si>
    <t xml:space="preserve"> </t>
  </si>
  <si>
    <r>
      <t xml:space="preserve">eWon Flexy Repair service
</t>
    </r>
    <r>
      <rPr>
        <i/>
      </rPr>
      <t>(assume $150/hr,  avg 1000 hours per year in last 2 years)</t>
    </r>
  </si>
  <si>
    <t>TOTAL COST AVOIDANCE</t>
  </si>
  <si>
    <t>OTHER BENEFITS</t>
  </si>
  <si>
    <t>Reduce dependency on eWon Flexy</t>
  </si>
  <si>
    <t>TOTAL OTHER BENEFITS</t>
  </si>
  <si>
    <t>CLICK HERE TO CREATE SIMPLE COST BENEFIT ANALYSIS TEMPLATES IN SMARTSHEET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</si>
</sst>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_(&quot;$&quot;* #,##0.00_);_(&quot;$&quot;* \(#,##0.00\);_(&quot;$&quot;* &quot;-&quot;??_);_(@_)"/>
    <numFmt numFmtId="166" formatCode="&quot;$&quot;#,##0.00"/>
    <numFmt numFmtId="167" formatCode="0.000"/>
    <numFmt numFmtId="168" formatCode="&quot;$&quot;#,##0.00_);[Red]\(&quot;$&quot;#,##0.00\)"/>
  </numFmts>
  <fonts count="33">
    <font>
      <sz val="11.0"/>
      <color theme="1"/>
      <name val="Arial"/>
    </font>
    <font>
      <sz val="12.0"/>
      <color theme="1"/>
      <name val="Arial"/>
    </font>
    <font>
      <b/>
      <sz val="22.0"/>
      <color rgb="FF7C9263"/>
      <name val="Arial"/>
    </font>
    <font>
      <b/>
      <sz val="22.0"/>
      <color theme="4"/>
      <name val="Arial"/>
    </font>
    <font>
      <b/>
      <sz val="22.0"/>
      <color rgb="FFB79214"/>
      <name val="Arial"/>
    </font>
    <font>
      <sz val="11.0"/>
      <color theme="1"/>
      <name val="Calibri"/>
    </font>
    <font>
      <b/>
      <sz val="11.0"/>
      <color theme="1"/>
      <name val="Arial"/>
    </font>
    <font>
      <b/>
      <sz val="10.0"/>
      <color theme="0"/>
      <name val="Arial"/>
    </font>
    <font>
      <sz val="10.0"/>
      <color rgb="FF000000"/>
      <name val="Arial"/>
    </font>
    <font/>
    <font>
      <b/>
      <sz val="11.0"/>
      <color theme="1"/>
      <name val="Calibri"/>
    </font>
    <font>
      <b/>
      <color theme="1"/>
      <name val="Calibri"/>
    </font>
    <font>
      <sz val="16.0"/>
      <color theme="1"/>
      <name val="Arial"/>
    </font>
    <font>
      <sz val="16.0"/>
      <color rgb="FF000000"/>
      <name val="Calibri"/>
    </font>
    <font>
      <sz val="16.0"/>
      <color theme="1"/>
      <name val="Calibri"/>
    </font>
    <font>
      <sz val="10.0"/>
      <color rgb="FFFFFFFF"/>
      <name val="Arial"/>
    </font>
    <font>
      <sz val="10.0"/>
      <color theme="0"/>
      <name val="Arial"/>
    </font>
    <font>
      <sz val="10.0"/>
      <color theme="1"/>
      <name val="Arial"/>
    </font>
    <font>
      <sz val="11.0"/>
      <color rgb="FF000000"/>
      <name val="Calibri"/>
    </font>
    <font>
      <b/>
      <sz val="10.0"/>
      <color theme="1"/>
      <name val="Arial"/>
    </font>
    <font>
      <b/>
    </font>
    <font>
      <color theme="1"/>
      <name val="Calibri"/>
    </font>
    <font>
      <sz val="11.0"/>
      <color rgb="FF000000"/>
      <name val="Arial"/>
    </font>
    <font>
      <b/>
      <sz val="12.0"/>
      <color rgb="FF222222"/>
      <name val="Roboto"/>
    </font>
    <font>
      <sz val="12.0"/>
      <color rgb="FF222222"/>
      <name val="Roboto"/>
    </font>
    <font>
      <sz val="10.0"/>
      <color theme="1"/>
      <name val="Calibri"/>
    </font>
    <font>
      <b/>
      <sz val="12.0"/>
      <color theme="1"/>
      <name val="Arial"/>
    </font>
    <font>
      <sz val="10.0"/>
      <color rgb="FF000000"/>
      <name val="Calibri"/>
    </font>
    <font>
      <sz val="12.0"/>
      <color theme="1"/>
      <name val="Calibri"/>
    </font>
    <font>
      <b/>
      <sz val="10.0"/>
      <color rgb="FFFFFFFF"/>
      <name val="Arial"/>
    </font>
    <font>
      <color rgb="FF000000"/>
      <name val="Arial"/>
    </font>
    <font>
      <sz val="12.0"/>
      <color rgb="FF000000"/>
      <name val="Calibri"/>
    </font>
    <font>
      <b/>
      <sz val="14.0"/>
      <color theme="0"/>
      <name val="Calibri"/>
    </font>
  </fonts>
  <fills count="19">
    <fill>
      <patternFill patternType="none"/>
    </fill>
    <fill>
      <patternFill patternType="lightGray"/>
    </fill>
    <fill>
      <patternFill patternType="solid">
        <fgColor rgb="FF536142"/>
        <bgColor rgb="FF536142"/>
      </patternFill>
    </fill>
    <fill>
      <patternFill patternType="solid">
        <fgColor rgb="FFFFFF00"/>
        <bgColor rgb="FFFFFF00"/>
      </patternFill>
    </fill>
    <fill>
      <patternFill patternType="solid">
        <fgColor rgb="FF935409"/>
        <bgColor rgb="FF935409"/>
      </patternFill>
    </fill>
    <fill>
      <patternFill patternType="solid">
        <fgColor rgb="FFDD7E0E"/>
        <bgColor rgb="FFDD7E0E"/>
      </patternFill>
    </fill>
    <fill>
      <patternFill patternType="solid">
        <fgColor rgb="FFFCECDA"/>
        <bgColor rgb="FFFCECDA"/>
      </patternFill>
    </fill>
    <fill>
      <patternFill patternType="solid">
        <fgColor rgb="FF344D6C"/>
        <bgColor rgb="FF344D6C"/>
      </patternFill>
    </fill>
    <fill>
      <patternFill patternType="solid">
        <fgColor rgb="FF7C9263"/>
        <bgColor rgb="FF7C9263"/>
      </patternFill>
    </fill>
    <fill>
      <patternFill patternType="solid">
        <fgColor rgb="FFECF0E9"/>
        <bgColor rgb="FFECF0E9"/>
      </patternFill>
    </fill>
    <fill>
      <patternFill patternType="solid">
        <fgColor rgb="FFC8D2BD"/>
        <bgColor rgb="FFC8D2BD"/>
      </patternFill>
    </fill>
    <fill>
      <patternFill patternType="solid">
        <fgColor rgb="FFF7C890"/>
        <bgColor rgb="FFF7C890"/>
      </patternFill>
    </fill>
    <fill>
      <patternFill patternType="solid">
        <fgColor rgb="FF4E74A3"/>
        <bgColor rgb="FF4E74A3"/>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theme="5"/>
        <bgColor theme="5"/>
      </patternFill>
    </fill>
    <fill>
      <patternFill patternType="solid">
        <fgColor theme="4"/>
        <bgColor theme="4"/>
      </patternFill>
    </fill>
    <fill>
      <patternFill patternType="solid">
        <fgColor rgb="FF7153A0"/>
        <bgColor rgb="FF7153A0"/>
      </patternFill>
    </fill>
  </fills>
  <borders count="7">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top/>
      <bottom/>
    </border>
    <border>
      <top/>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left" vertical="center"/>
    </xf>
    <xf borderId="0" fillId="0" fontId="0" numFmtId="0" xfId="0" applyFont="1"/>
    <xf borderId="0" fillId="0" fontId="5" numFmtId="0" xfId="0" applyFont="1"/>
    <xf borderId="0" fillId="0" fontId="6" numFmtId="0" xfId="0" applyAlignment="1" applyFont="1">
      <alignment horizontal="left" vertical="center"/>
    </xf>
    <xf borderId="1" fillId="2" fontId="7" numFmtId="0" xfId="0" applyAlignment="1" applyBorder="1" applyFill="1" applyFont="1">
      <alignment horizontal="left" vertical="center"/>
    </xf>
    <xf borderId="2" fillId="0" fontId="8" numFmtId="0" xfId="0" applyAlignment="1" applyBorder="1" applyFont="1">
      <alignment horizontal="left" vertical="center"/>
    </xf>
    <xf borderId="3" fillId="0" fontId="9" numFmtId="0" xfId="0" applyBorder="1" applyFont="1"/>
    <xf borderId="4" fillId="0" fontId="9" numFmtId="0" xfId="0" applyBorder="1" applyFont="1"/>
    <xf borderId="2" fillId="0" fontId="8" numFmtId="164" xfId="0" applyAlignment="1" applyBorder="1" applyFont="1" applyNumberFormat="1">
      <alignment horizontal="left" vertical="center"/>
    </xf>
    <xf borderId="0" fillId="0" fontId="10" numFmtId="0" xfId="0" applyAlignment="1" applyFont="1">
      <alignment horizontal="left" vertical="center"/>
    </xf>
    <xf borderId="0" fillId="3" fontId="11" numFmtId="0" xfId="0" applyFill="1" applyFont="1"/>
    <xf borderId="0" fillId="0" fontId="12" numFmtId="0" xfId="0" applyFont="1"/>
    <xf borderId="1" fillId="4" fontId="7" numFmtId="0" xfId="0" applyAlignment="1" applyBorder="1" applyFill="1" applyFont="1">
      <alignment horizontal="left" vertical="center"/>
    </xf>
    <xf borderId="1" fillId="4" fontId="7" numFmtId="0" xfId="0" applyAlignment="1" applyBorder="1" applyFont="1">
      <alignment horizontal="center" vertical="center"/>
    </xf>
    <xf borderId="0" fillId="0" fontId="13" numFmtId="0" xfId="0" applyAlignment="1" applyFont="1">
      <alignment readingOrder="0"/>
    </xf>
    <xf borderId="0" fillId="0" fontId="13" numFmtId="0" xfId="0" applyFont="1"/>
    <xf borderId="0" fillId="0" fontId="14" numFmtId="0" xfId="0" applyFont="1"/>
    <xf borderId="1" fillId="5" fontId="7" numFmtId="0" xfId="0" applyAlignment="1" applyBorder="1" applyFill="1" applyFont="1">
      <alignment horizontal="left" vertical="center"/>
    </xf>
    <xf borderId="1" fillId="5" fontId="15" numFmtId="0" xfId="0" applyAlignment="1" applyBorder="1" applyFont="1">
      <alignment vertical="center"/>
    </xf>
    <xf borderId="1" fillId="5" fontId="16" numFmtId="0" xfId="0" applyAlignment="1" applyBorder="1" applyFont="1">
      <alignment vertical="center"/>
    </xf>
    <xf borderId="1" fillId="0" fontId="8" numFmtId="0" xfId="0" applyAlignment="1" applyBorder="1" applyFont="1">
      <alignment horizontal="left" vertical="center"/>
    </xf>
    <xf borderId="1" fillId="0" fontId="8" numFmtId="165" xfId="0" applyAlignment="1" applyBorder="1" applyFont="1" applyNumberFormat="1">
      <alignment vertical="center"/>
    </xf>
    <xf borderId="1" fillId="6" fontId="17" numFmtId="165" xfId="0" applyAlignment="1" applyBorder="1" applyFill="1" applyFont="1" applyNumberFormat="1">
      <alignment vertical="center"/>
    </xf>
    <xf borderId="1" fillId="0" fontId="8" numFmtId="165" xfId="0" applyAlignment="1" applyBorder="1" applyFont="1" applyNumberFormat="1">
      <alignment readingOrder="0" vertical="center"/>
    </xf>
    <xf borderId="0" fillId="0" fontId="18" numFmtId="0" xfId="0" applyAlignment="1" applyFont="1">
      <alignment readingOrder="0"/>
    </xf>
    <xf borderId="0" fillId="0" fontId="18" numFmtId="0" xfId="0" applyFont="1"/>
    <xf borderId="1" fillId="7" fontId="7" numFmtId="0" xfId="0" applyAlignment="1" applyBorder="1" applyFill="1" applyFont="1">
      <alignment horizontal="left" vertical="center"/>
    </xf>
    <xf borderId="1" fillId="7" fontId="7" numFmtId="0" xfId="0" applyAlignment="1" applyBorder="1" applyFont="1">
      <alignment horizontal="center" vertical="center"/>
    </xf>
    <xf borderId="1" fillId="8" fontId="7" numFmtId="0" xfId="0" applyAlignment="1" applyBorder="1" applyFill="1" applyFont="1">
      <alignment horizontal="left" vertical="center"/>
    </xf>
    <xf borderId="1" fillId="8" fontId="7" numFmtId="0" xfId="0" applyAlignment="1" applyBorder="1" applyFont="1">
      <alignment vertical="center"/>
    </xf>
    <xf borderId="1" fillId="0" fontId="17" numFmtId="0" xfId="0" applyAlignment="1" applyBorder="1" applyFont="1">
      <alignment horizontal="left" vertical="center"/>
    </xf>
    <xf borderId="1" fillId="0" fontId="17" numFmtId="165" xfId="0" applyAlignment="1" applyBorder="1" applyFont="1" applyNumberFormat="1">
      <alignment vertical="center"/>
    </xf>
    <xf borderId="1" fillId="9" fontId="17" numFmtId="165" xfId="0" applyAlignment="1" applyBorder="1" applyFill="1" applyFont="1" applyNumberFormat="1">
      <alignment vertical="center"/>
    </xf>
    <xf borderId="1" fillId="10" fontId="19" numFmtId="0" xfId="0" applyAlignment="1" applyBorder="1" applyFill="1" applyFont="1">
      <alignment horizontal="left" vertical="center"/>
    </xf>
    <xf borderId="0" fillId="0" fontId="18" numFmtId="0" xfId="0" applyAlignment="1" applyFont="1">
      <alignment readingOrder="0" shrinkToFit="0" wrapText="1"/>
    </xf>
    <xf borderId="1" fillId="10" fontId="19" numFmtId="165" xfId="0" applyAlignment="1" applyBorder="1" applyFont="1" applyNumberFormat="1">
      <alignment vertical="center"/>
    </xf>
    <xf borderId="1" fillId="5" fontId="7" numFmtId="0" xfId="0" applyAlignment="1" applyBorder="1" applyFont="1">
      <alignment vertical="center"/>
    </xf>
    <xf borderId="1" fillId="11" fontId="19" numFmtId="0" xfId="0" applyAlignment="1" applyBorder="1" applyFill="1" applyFont="1">
      <alignment horizontal="left" vertical="center"/>
    </xf>
    <xf borderId="1" fillId="11" fontId="19" numFmtId="165" xfId="0" applyAlignment="1" applyBorder="1" applyFont="1" applyNumberFormat="1">
      <alignment vertical="center"/>
    </xf>
    <xf borderId="1" fillId="12" fontId="7" numFmtId="0" xfId="0" applyAlignment="1" applyBorder="1" applyFill="1" applyFont="1">
      <alignment horizontal="left" vertical="center"/>
    </xf>
    <xf borderId="1" fillId="12" fontId="7" numFmtId="165" xfId="0" applyAlignment="1" applyBorder="1" applyFont="1" applyNumberFormat="1">
      <alignment vertical="center"/>
    </xf>
    <xf borderId="0" fillId="0" fontId="0" numFmtId="166" xfId="0" applyFont="1" applyNumberFormat="1"/>
    <xf borderId="0" fillId="13" fontId="6" numFmtId="166" xfId="0" applyFill="1" applyFont="1" applyNumberFormat="1"/>
    <xf borderId="0" fillId="13" fontId="20" numFmtId="0" xfId="0" applyFont="1"/>
    <xf borderId="0" fillId="0" fontId="21" numFmtId="166" xfId="0" applyFont="1" applyNumberFormat="1"/>
    <xf borderId="0" fillId="0" fontId="6" numFmtId="167" xfId="0" applyFont="1" applyNumberFormat="1"/>
    <xf borderId="0" fillId="14" fontId="6" numFmtId="167" xfId="0" applyFill="1" applyFont="1" applyNumberFormat="1"/>
    <xf borderId="0" fillId="14" fontId="6" numFmtId="0" xfId="0" applyFont="1"/>
    <xf borderId="0" fillId="14" fontId="20" numFmtId="0" xfId="0" applyFont="1"/>
    <xf borderId="0" fillId="0" fontId="0" numFmtId="165" xfId="0" applyFont="1" applyNumberFormat="1"/>
    <xf borderId="0" fillId="0" fontId="22" numFmtId="0" xfId="0" applyAlignment="1" applyFont="1">
      <alignment readingOrder="0"/>
    </xf>
    <xf borderId="0" fillId="0" fontId="0" numFmtId="10" xfId="0" applyFont="1" applyNumberFormat="1"/>
    <xf borderId="0" fillId="15" fontId="23" numFmtId="0" xfId="0" applyAlignment="1" applyFill="1" applyFont="1">
      <alignment horizontal="left" readingOrder="0" shrinkToFit="0" vertical="top" wrapText="1"/>
    </xf>
    <xf borderId="0" fillId="15" fontId="24" numFmtId="0" xfId="0" applyAlignment="1" applyFont="1">
      <alignment horizontal="left" readingOrder="0" shrinkToFit="0" vertical="top" wrapText="1"/>
    </xf>
    <xf borderId="0" fillId="0" fontId="18" numFmtId="3" xfId="0" applyFont="1" applyNumberFormat="1"/>
    <xf borderId="0" fillId="0" fontId="5" numFmtId="166" xfId="0" applyFont="1" applyNumberFormat="1"/>
    <xf borderId="0" fillId="0" fontId="17" numFmtId="0" xfId="0" applyFont="1"/>
    <xf borderId="1" fillId="11" fontId="17" numFmtId="165" xfId="0" applyAlignment="1" applyBorder="1" applyFont="1" applyNumberFormat="1">
      <alignment vertical="center"/>
    </xf>
    <xf borderId="0" fillId="0" fontId="25" numFmtId="0" xfId="0" applyFont="1"/>
    <xf borderId="0" fillId="0" fontId="26" numFmtId="0" xfId="0" applyFont="1"/>
    <xf borderId="1" fillId="0" fontId="8" numFmtId="0" xfId="0" applyAlignment="1" applyBorder="1" applyFont="1">
      <alignment horizontal="left" shrinkToFit="0" vertical="center" wrapText="1"/>
    </xf>
    <xf borderId="0" fillId="0" fontId="27" numFmtId="0" xfId="0" applyFont="1"/>
    <xf borderId="0" fillId="0" fontId="17" numFmtId="0" xfId="0" applyAlignment="1" applyFont="1">
      <alignment horizontal="left" vertical="center"/>
    </xf>
    <xf borderId="0" fillId="0" fontId="17" numFmtId="0" xfId="0" applyAlignment="1" applyFont="1">
      <alignment vertical="center"/>
    </xf>
    <xf borderId="1" fillId="16" fontId="19" numFmtId="0" xfId="0" applyAlignment="1" applyBorder="1" applyFill="1" applyFont="1">
      <alignment horizontal="left" vertical="center"/>
    </xf>
    <xf borderId="1" fillId="16" fontId="17" numFmtId="165" xfId="0" applyAlignment="1" applyBorder="1" applyFont="1" applyNumberFormat="1">
      <alignment vertical="center"/>
    </xf>
    <xf borderId="1" fillId="2" fontId="7" numFmtId="0" xfId="0" applyAlignment="1" applyBorder="1" applyFont="1">
      <alignment horizontal="center" vertical="center"/>
    </xf>
    <xf borderId="0" fillId="0" fontId="28" numFmtId="0" xfId="0" applyFont="1"/>
    <xf borderId="1" fillId="8" fontId="15" numFmtId="0" xfId="0" applyAlignment="1" applyBorder="1" applyFont="1">
      <alignment readingOrder="0" vertical="center"/>
    </xf>
    <xf borderId="1" fillId="8" fontId="16" numFmtId="0" xfId="0" applyAlignment="1" applyBorder="1" applyFont="1">
      <alignment vertical="center"/>
    </xf>
    <xf borderId="1" fillId="0" fontId="8" numFmtId="0" xfId="0" applyAlignment="1" applyBorder="1" applyFont="1">
      <alignment horizontal="left" readingOrder="0" vertical="center"/>
    </xf>
    <xf borderId="1" fillId="8" fontId="29" numFmtId="0" xfId="0" applyAlignment="1" applyBorder="1" applyFont="1">
      <alignment horizontal="left" vertical="center"/>
    </xf>
    <xf borderId="1" fillId="8" fontId="15" numFmtId="0" xfId="0" applyAlignment="1" applyBorder="1" applyFont="1">
      <alignment vertical="center"/>
    </xf>
    <xf borderId="1" fillId="0" fontId="30" numFmtId="165" xfId="0" applyAlignment="1" applyBorder="1" applyFont="1" applyNumberFormat="1">
      <alignment horizontal="right"/>
    </xf>
    <xf borderId="4" fillId="0" fontId="30" numFmtId="165" xfId="0" applyAlignment="1" applyBorder="1" applyFont="1" applyNumberFormat="1">
      <alignment horizontal="right"/>
    </xf>
    <xf borderId="1" fillId="10" fontId="17" numFmtId="165" xfId="0" applyAlignment="1" applyBorder="1" applyFont="1" applyNumberFormat="1">
      <alignment vertical="center"/>
    </xf>
    <xf borderId="0" fillId="0" fontId="31" numFmtId="0" xfId="0" applyFont="1"/>
    <xf borderId="1" fillId="0" fontId="17" numFmtId="0" xfId="0" applyAlignment="1" applyBorder="1" applyFont="1">
      <alignment horizontal="left" readingOrder="0" shrinkToFit="0" vertical="center" wrapText="1"/>
    </xf>
    <xf borderId="0" fillId="0" fontId="21" numFmtId="3" xfId="0" applyFont="1" applyNumberFormat="1"/>
    <xf borderId="1" fillId="8" fontId="16" numFmtId="168" xfId="0" applyAlignment="1" applyBorder="1" applyFont="1" applyNumberFormat="1">
      <alignment vertical="center"/>
    </xf>
    <xf borderId="1" fillId="17" fontId="19" numFmtId="0" xfId="0" applyAlignment="1" applyBorder="1" applyFill="1" applyFont="1">
      <alignment horizontal="left" vertical="center"/>
    </xf>
    <xf borderId="1" fillId="17" fontId="17" numFmtId="165" xfId="0" applyAlignment="1" applyBorder="1" applyFont="1" applyNumberFormat="1">
      <alignment vertical="center"/>
    </xf>
    <xf borderId="5" fillId="18" fontId="32" numFmtId="0" xfId="0" applyAlignment="1" applyBorder="1" applyFill="1" applyFont="1">
      <alignment horizontal="center" vertical="center"/>
    </xf>
    <xf borderId="6" fillId="0" fontId="9" numFmtId="0" xfId="0" applyBorder="1" applyFont="1"/>
    <xf borderId="0" fillId="0" fontId="28" numFmtId="10" xfId="0" applyFont="1" applyNumberFormat="1"/>
    <xf borderId="0" fillId="0" fontId="28" numFmtId="168"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628650</xdr:colOff>
      <xdr:row>0</xdr:row>
      <xdr:rowOff>47625</xdr:rowOff>
    </xdr:from>
    <xdr:ext cx="1762125"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314325</xdr:colOff>
      <xdr:row>0</xdr:row>
      <xdr:rowOff>47625</xdr:rowOff>
    </xdr:from>
    <xdr:ext cx="18097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8E58B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36142"/>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63"/>
    <col customWidth="1" min="2" max="2" width="40.88"/>
    <col customWidth="1" min="3" max="8" width="15.75"/>
    <col customWidth="1" min="9" max="9" width="59.0"/>
    <col customWidth="1" min="10" max="26" width="7.75"/>
  </cols>
  <sheetData>
    <row r="1" ht="48.0" customHeight="1">
      <c r="A1" s="1"/>
      <c r="B1" s="2" t="s">
        <v>0</v>
      </c>
      <c r="C1" s="3"/>
      <c r="D1" s="3"/>
      <c r="E1" s="3"/>
      <c r="F1" s="3"/>
      <c r="G1" s="4"/>
      <c r="H1" s="5"/>
      <c r="I1" s="6"/>
      <c r="J1" s="6"/>
      <c r="K1" s="6"/>
      <c r="L1" s="6"/>
      <c r="M1" s="6"/>
      <c r="N1" s="6"/>
      <c r="O1" s="6"/>
      <c r="P1" s="6"/>
      <c r="Q1" s="6"/>
      <c r="R1" s="6"/>
      <c r="S1" s="6"/>
      <c r="T1" s="6"/>
      <c r="U1" s="6"/>
      <c r="V1" s="6"/>
      <c r="W1" s="6"/>
      <c r="X1" s="6"/>
      <c r="Y1" s="6"/>
      <c r="Z1" s="6"/>
    </row>
    <row r="2">
      <c r="A2" s="5"/>
      <c r="B2" s="5"/>
      <c r="C2" s="5"/>
      <c r="D2" s="5"/>
      <c r="E2" s="5"/>
      <c r="F2" s="5"/>
      <c r="G2" s="5"/>
      <c r="H2" s="5"/>
      <c r="I2" s="6"/>
      <c r="J2" s="6"/>
      <c r="K2" s="6"/>
      <c r="L2" s="6"/>
      <c r="M2" s="6"/>
      <c r="N2" s="6"/>
      <c r="O2" s="6"/>
      <c r="P2" s="6"/>
      <c r="Q2" s="6"/>
      <c r="R2" s="6"/>
      <c r="S2" s="6"/>
      <c r="T2" s="6"/>
      <c r="U2" s="6"/>
      <c r="V2" s="6"/>
      <c r="W2" s="6"/>
      <c r="X2" s="6"/>
      <c r="Y2" s="6"/>
      <c r="Z2" s="6"/>
    </row>
    <row r="3" ht="21.75" customHeight="1">
      <c r="A3" s="7"/>
      <c r="B3" s="8" t="s">
        <v>1</v>
      </c>
      <c r="C3" s="9" t="s">
        <v>2</v>
      </c>
      <c r="D3" s="10"/>
      <c r="E3" s="11"/>
      <c r="F3" s="8" t="s">
        <v>3</v>
      </c>
      <c r="G3" s="12">
        <v>43798.0</v>
      </c>
      <c r="H3" s="11"/>
      <c r="I3" s="13"/>
      <c r="J3" s="13"/>
      <c r="K3" s="13"/>
      <c r="L3" s="13"/>
      <c r="M3" s="13"/>
      <c r="N3" s="13"/>
      <c r="O3" s="13"/>
      <c r="P3" s="13"/>
      <c r="Q3" s="13"/>
      <c r="R3" s="13"/>
      <c r="S3" s="13"/>
      <c r="T3" s="13"/>
      <c r="U3" s="13"/>
      <c r="V3" s="13"/>
      <c r="W3" s="13"/>
      <c r="X3" s="13"/>
      <c r="Y3" s="13"/>
      <c r="Z3" s="13"/>
    </row>
    <row r="4" ht="21.75" customHeight="1">
      <c r="A4" s="7"/>
      <c r="B4" s="8" t="s">
        <v>4</v>
      </c>
      <c r="C4" s="9" t="s">
        <v>5</v>
      </c>
      <c r="D4" s="10"/>
      <c r="E4" s="11"/>
      <c r="F4" s="8" t="s">
        <v>6</v>
      </c>
      <c r="G4" s="12">
        <v>44377.0</v>
      </c>
      <c r="H4" s="11"/>
      <c r="I4" s="13"/>
      <c r="J4" s="13"/>
      <c r="K4" s="13"/>
      <c r="L4" s="13"/>
      <c r="M4" s="13"/>
      <c r="N4" s="13"/>
      <c r="O4" s="13"/>
      <c r="P4" s="13"/>
      <c r="Q4" s="13"/>
      <c r="R4" s="13"/>
      <c r="S4" s="13"/>
      <c r="T4" s="13"/>
      <c r="U4" s="13"/>
      <c r="V4" s="13"/>
      <c r="W4" s="13"/>
      <c r="X4" s="13"/>
      <c r="Y4" s="13"/>
      <c r="Z4" s="13"/>
    </row>
    <row r="5">
      <c r="A5" s="5"/>
      <c r="B5" s="14" t="s">
        <v>7</v>
      </c>
      <c r="C5" s="5"/>
      <c r="D5" s="5"/>
      <c r="E5" s="5"/>
      <c r="F5" s="5"/>
      <c r="G5" s="5"/>
      <c r="H5" s="5"/>
      <c r="I5" s="6"/>
      <c r="J5" s="6"/>
      <c r="K5" s="6"/>
      <c r="L5" s="6"/>
      <c r="M5" s="6"/>
      <c r="N5" s="6"/>
      <c r="O5" s="6"/>
      <c r="P5" s="6"/>
      <c r="Q5" s="6"/>
      <c r="R5" s="6"/>
      <c r="S5" s="6"/>
      <c r="T5" s="6"/>
      <c r="U5" s="6"/>
      <c r="V5" s="6"/>
      <c r="W5" s="6"/>
      <c r="X5" s="6"/>
      <c r="Y5" s="6"/>
      <c r="Z5" s="6"/>
    </row>
    <row r="6" ht="21.75" customHeight="1">
      <c r="A6" s="15"/>
      <c r="B6" s="16" t="s">
        <v>8</v>
      </c>
      <c r="C6" s="17" t="s">
        <v>9</v>
      </c>
      <c r="D6" s="17" t="s">
        <v>10</v>
      </c>
      <c r="E6" s="17" t="s">
        <v>11</v>
      </c>
      <c r="F6" s="17" t="s">
        <v>12</v>
      </c>
      <c r="G6" s="17" t="s">
        <v>13</v>
      </c>
      <c r="H6" s="17" t="s">
        <v>14</v>
      </c>
      <c r="I6" s="18"/>
      <c r="J6" s="19"/>
      <c r="K6" s="20"/>
      <c r="L6" s="20"/>
      <c r="M6" s="20"/>
      <c r="N6" s="20"/>
      <c r="O6" s="20"/>
      <c r="P6" s="20"/>
      <c r="Q6" s="20"/>
      <c r="R6" s="20"/>
      <c r="S6" s="20"/>
      <c r="T6" s="20"/>
      <c r="U6" s="20"/>
      <c r="V6" s="20"/>
      <c r="W6" s="20"/>
      <c r="X6" s="20"/>
      <c r="Y6" s="20"/>
      <c r="Z6" s="20"/>
    </row>
    <row r="7" ht="21.75" customHeight="1">
      <c r="A7" s="5"/>
      <c r="B7" s="21" t="s">
        <v>15</v>
      </c>
      <c r="C7" s="22">
        <v>2020.0</v>
      </c>
      <c r="D7" s="23">
        <f t="shared" ref="D7:G7" si="1">C7+1</f>
        <v>2021</v>
      </c>
      <c r="E7" s="23">
        <f t="shared" si="1"/>
        <v>2022</v>
      </c>
      <c r="F7" s="23">
        <f t="shared" si="1"/>
        <v>2023</v>
      </c>
      <c r="G7" s="23">
        <f t="shared" si="1"/>
        <v>2024</v>
      </c>
      <c r="H7" s="23"/>
      <c r="I7" s="6"/>
      <c r="J7" s="6"/>
      <c r="K7" s="6"/>
      <c r="L7" s="6"/>
      <c r="M7" s="6"/>
      <c r="N7" s="6"/>
      <c r="O7" s="6"/>
      <c r="P7" s="6"/>
      <c r="Q7" s="6"/>
      <c r="R7" s="6"/>
      <c r="S7" s="6"/>
      <c r="T7" s="6"/>
      <c r="U7" s="6"/>
      <c r="V7" s="6"/>
      <c r="W7" s="6"/>
      <c r="X7" s="6"/>
      <c r="Y7" s="6"/>
      <c r="Z7" s="6"/>
    </row>
    <row r="8">
      <c r="A8" s="5"/>
      <c r="B8" s="24" t="s">
        <v>16</v>
      </c>
      <c r="C8" s="25">
        <f>(500*10)</f>
        <v>5000</v>
      </c>
      <c r="D8" s="25">
        <f>(500*4)</f>
        <v>2000</v>
      </c>
      <c r="E8" s="25">
        <v>0.0</v>
      </c>
      <c r="F8" s="25">
        <v>0.0</v>
      </c>
      <c r="G8" s="25">
        <v>0.0</v>
      </c>
      <c r="H8" s="26">
        <f t="shared" ref="H8:H12" si="2">SUM(C8:G8)</f>
        <v>7000</v>
      </c>
      <c r="I8" s="6"/>
      <c r="J8" s="6"/>
      <c r="K8" s="6"/>
      <c r="L8" s="6"/>
      <c r="M8" s="6"/>
      <c r="N8" s="6"/>
      <c r="O8" s="6"/>
      <c r="P8" s="6"/>
      <c r="Q8" s="6"/>
      <c r="R8" s="6"/>
      <c r="S8" s="6"/>
      <c r="T8" s="6"/>
      <c r="U8" s="6"/>
      <c r="V8" s="6"/>
      <c r="W8" s="6"/>
      <c r="X8" s="6"/>
      <c r="Y8" s="6"/>
      <c r="Z8" s="6"/>
    </row>
    <row r="9" ht="18.0" customHeight="1">
      <c r="A9" s="5"/>
      <c r="B9" s="24" t="s">
        <v>17</v>
      </c>
      <c r="C9" s="25">
        <v>300000.0</v>
      </c>
      <c r="D9" s="27">
        <v>150000.0</v>
      </c>
      <c r="E9" s="25">
        <v>0.0</v>
      </c>
      <c r="F9" s="25">
        <v>0.0</v>
      </c>
      <c r="G9" s="25">
        <v>0.0</v>
      </c>
      <c r="H9" s="26">
        <f t="shared" si="2"/>
        <v>450000</v>
      </c>
      <c r="I9" s="28"/>
      <c r="J9" s="6"/>
      <c r="K9" s="29"/>
      <c r="L9" s="6"/>
      <c r="M9" s="6"/>
      <c r="N9" s="6"/>
      <c r="O9" s="6"/>
      <c r="P9" s="6"/>
      <c r="Q9" s="6"/>
      <c r="R9" s="6"/>
      <c r="S9" s="6"/>
      <c r="T9" s="6"/>
      <c r="U9" s="6"/>
      <c r="V9" s="6"/>
      <c r="W9" s="6"/>
      <c r="X9" s="6"/>
      <c r="Y9" s="6"/>
      <c r="Z9" s="6"/>
    </row>
    <row r="10" ht="39.75" customHeight="1">
      <c r="A10" s="5"/>
      <c r="B10" s="24" t="s">
        <v>18</v>
      </c>
      <c r="C10" s="25">
        <v>0.0</v>
      </c>
      <c r="D10" s="27">
        <v>130000.0</v>
      </c>
      <c r="E10" s="27">
        <v>0.0</v>
      </c>
      <c r="F10" s="27">
        <v>0.0</v>
      </c>
      <c r="G10" s="27">
        <v>0.0</v>
      </c>
      <c r="H10" s="26">
        <f t="shared" si="2"/>
        <v>130000</v>
      </c>
      <c r="I10" s="38"/>
      <c r="J10" s="58"/>
      <c r="K10" s="59"/>
      <c r="L10" s="6"/>
      <c r="M10" s="6"/>
      <c r="N10" s="6"/>
      <c r="O10" s="6"/>
      <c r="P10" s="6"/>
      <c r="Q10" s="6"/>
      <c r="R10" s="6"/>
      <c r="S10" s="6"/>
      <c r="T10" s="6"/>
      <c r="U10" s="6"/>
      <c r="V10" s="6"/>
      <c r="W10" s="6"/>
      <c r="X10" s="6"/>
      <c r="Y10" s="6"/>
      <c r="Z10" s="6"/>
    </row>
    <row r="11" ht="18.0" customHeight="1">
      <c r="A11" s="5"/>
      <c r="B11" s="34" t="s">
        <v>37</v>
      </c>
      <c r="C11" s="25">
        <v>0.0</v>
      </c>
      <c r="D11" s="25">
        <f>(10000*10)</f>
        <v>100000</v>
      </c>
      <c r="E11" s="25">
        <v>0.0</v>
      </c>
      <c r="F11" s="25">
        <v>0.0</v>
      </c>
      <c r="G11" s="25">
        <v>0.0</v>
      </c>
      <c r="H11" s="26">
        <f t="shared" si="2"/>
        <v>100000</v>
      </c>
      <c r="I11" s="6"/>
      <c r="J11" s="6"/>
      <c r="K11" s="6"/>
      <c r="L11" s="6"/>
      <c r="M11" s="6"/>
      <c r="N11" s="6"/>
      <c r="O11" s="6"/>
      <c r="P11" s="6"/>
      <c r="Q11" s="6"/>
      <c r="R11" s="6"/>
      <c r="S11" s="6"/>
      <c r="T11" s="6"/>
      <c r="U11" s="6"/>
      <c r="V11" s="6"/>
      <c r="W11" s="6"/>
      <c r="X11" s="6"/>
      <c r="Y11" s="6"/>
      <c r="Z11" s="6"/>
    </row>
    <row r="12" ht="18.0" customHeight="1">
      <c r="A12" s="5"/>
      <c r="B12" s="24" t="s">
        <v>38</v>
      </c>
      <c r="C12" s="35"/>
      <c r="D12" s="35"/>
      <c r="E12" s="35"/>
      <c r="F12" s="35"/>
      <c r="G12" s="35"/>
      <c r="H12" s="26">
        <f t="shared" si="2"/>
        <v>0</v>
      </c>
      <c r="I12" s="6"/>
      <c r="J12" s="29"/>
      <c r="K12" s="6"/>
      <c r="L12" s="6"/>
      <c r="M12" s="6"/>
      <c r="N12" s="6"/>
      <c r="O12" s="6"/>
      <c r="P12" s="6"/>
      <c r="Q12" s="6"/>
      <c r="R12" s="6"/>
      <c r="S12" s="6"/>
      <c r="T12" s="6"/>
      <c r="U12" s="6"/>
      <c r="V12" s="6"/>
      <c r="W12" s="6"/>
      <c r="X12" s="6"/>
      <c r="Y12" s="6"/>
      <c r="Z12" s="6"/>
    </row>
    <row r="13" ht="21.75" customHeight="1">
      <c r="A13" s="60"/>
      <c r="B13" s="41" t="s">
        <v>39</v>
      </c>
      <c r="C13" s="61">
        <f t="shared" ref="C13:H13" si="3">SUM(C8:C12)</f>
        <v>305000</v>
      </c>
      <c r="D13" s="61">
        <f t="shared" si="3"/>
        <v>382000</v>
      </c>
      <c r="E13" s="61">
        <f t="shared" si="3"/>
        <v>0</v>
      </c>
      <c r="F13" s="61">
        <f t="shared" si="3"/>
        <v>0</v>
      </c>
      <c r="G13" s="61">
        <f t="shared" si="3"/>
        <v>0</v>
      </c>
      <c r="H13" s="61">
        <f t="shared" si="3"/>
        <v>687000</v>
      </c>
      <c r="I13" s="62"/>
      <c r="J13" s="62"/>
      <c r="K13" s="62"/>
      <c r="L13" s="62"/>
      <c r="M13" s="62"/>
      <c r="N13" s="62"/>
      <c r="O13" s="62"/>
      <c r="P13" s="62"/>
      <c r="Q13" s="62"/>
      <c r="R13" s="62"/>
      <c r="S13" s="62"/>
      <c r="T13" s="62"/>
      <c r="U13" s="62"/>
      <c r="V13" s="62"/>
      <c r="W13" s="62"/>
      <c r="X13" s="62"/>
      <c r="Y13" s="62"/>
      <c r="Z13" s="62"/>
    </row>
    <row r="14" ht="7.5" customHeight="1">
      <c r="A14" s="5"/>
      <c r="B14" s="63"/>
      <c r="C14" s="5"/>
      <c r="D14" s="5"/>
      <c r="E14" s="5"/>
      <c r="F14" s="5"/>
      <c r="G14" s="5"/>
      <c r="H14" s="5"/>
      <c r="I14" s="6"/>
      <c r="J14" s="6"/>
      <c r="K14" s="6"/>
      <c r="L14" s="6"/>
      <c r="M14" s="6"/>
      <c r="N14" s="6"/>
      <c r="O14" s="6"/>
      <c r="P14" s="6"/>
      <c r="Q14" s="6"/>
      <c r="R14" s="6"/>
      <c r="S14" s="6"/>
      <c r="T14" s="6"/>
      <c r="U14" s="6"/>
      <c r="V14" s="6"/>
      <c r="W14" s="6"/>
      <c r="X14" s="6"/>
      <c r="Y14" s="6"/>
      <c r="Z14" s="6"/>
    </row>
    <row r="15" ht="21.75" customHeight="1">
      <c r="A15" s="60"/>
      <c r="B15" s="21" t="s">
        <v>40</v>
      </c>
      <c r="C15" s="23"/>
      <c r="D15" s="23"/>
      <c r="E15" s="23"/>
      <c r="F15" s="23"/>
      <c r="G15" s="23"/>
      <c r="H15" s="23"/>
      <c r="I15" s="62"/>
      <c r="J15" s="62"/>
      <c r="K15" s="62"/>
      <c r="L15" s="62"/>
      <c r="M15" s="62"/>
      <c r="N15" s="62"/>
      <c r="O15" s="62"/>
      <c r="P15" s="62"/>
      <c r="Q15" s="62"/>
      <c r="R15" s="62"/>
      <c r="S15" s="62"/>
      <c r="T15" s="62"/>
      <c r="U15" s="62"/>
      <c r="V15" s="62"/>
      <c r="W15" s="62"/>
      <c r="X15" s="62"/>
      <c r="Y15" s="62"/>
      <c r="Z15" s="62"/>
    </row>
    <row r="16">
      <c r="A16" s="60"/>
      <c r="B16" s="64" t="s">
        <v>41</v>
      </c>
      <c r="C16" s="25">
        <f>(500*12)</f>
        <v>6000</v>
      </c>
      <c r="D16" s="25">
        <f>(1500*12)</f>
        <v>18000</v>
      </c>
      <c r="E16" s="25">
        <f>(3000*12)</f>
        <v>36000</v>
      </c>
      <c r="F16" s="25">
        <f>(5000*12)</f>
        <v>60000</v>
      </c>
      <c r="G16" s="25">
        <f>(7500*12)</f>
        <v>90000</v>
      </c>
      <c r="H16" s="26">
        <f t="shared" ref="H16:H18" si="4">SUM(C16:G16)</f>
        <v>210000</v>
      </c>
      <c r="I16" s="62"/>
      <c r="J16" s="65"/>
      <c r="K16" s="62"/>
      <c r="L16" s="62"/>
      <c r="M16" s="62"/>
      <c r="N16" s="62"/>
      <c r="O16" s="62"/>
      <c r="P16" s="62"/>
      <c r="Q16" s="62"/>
      <c r="R16" s="62"/>
      <c r="S16" s="62"/>
      <c r="T16" s="62"/>
      <c r="U16" s="62"/>
      <c r="V16" s="62"/>
      <c r="W16" s="62"/>
      <c r="X16" s="62"/>
      <c r="Y16" s="62"/>
      <c r="Z16" s="62"/>
    </row>
    <row r="17" ht="18.0" customHeight="1">
      <c r="A17" s="60"/>
      <c r="B17" s="24" t="s">
        <v>42</v>
      </c>
      <c r="C17" s="25">
        <v>255000.0</v>
      </c>
      <c r="D17" s="25">
        <v>255000.0</v>
      </c>
      <c r="E17" s="25">
        <v>255000.0</v>
      </c>
      <c r="F17" s="25">
        <v>255000.0</v>
      </c>
      <c r="G17" s="25">
        <v>255000.0</v>
      </c>
      <c r="H17" s="26">
        <f t="shared" si="4"/>
        <v>1275000</v>
      </c>
      <c r="I17" s="62"/>
      <c r="J17" s="65"/>
      <c r="K17" s="62"/>
      <c r="L17" s="62"/>
      <c r="M17" s="62"/>
      <c r="N17" s="62"/>
      <c r="O17" s="62"/>
      <c r="P17" s="62"/>
      <c r="Q17" s="62"/>
      <c r="R17" s="62"/>
      <c r="S17" s="62"/>
      <c r="T17" s="62"/>
      <c r="U17" s="62"/>
      <c r="V17" s="62"/>
      <c r="W17" s="62"/>
      <c r="X17" s="62"/>
      <c r="Y17" s="62"/>
      <c r="Z17" s="62"/>
    </row>
    <row r="18" ht="18.0" customHeight="1">
      <c r="A18" s="60"/>
      <c r="B18" s="34" t="s">
        <v>38</v>
      </c>
      <c r="C18" s="25">
        <v>0.0</v>
      </c>
      <c r="D18" s="25">
        <v>0.0</v>
      </c>
      <c r="E18" s="25">
        <v>0.0</v>
      </c>
      <c r="F18" s="25">
        <v>0.0</v>
      </c>
      <c r="G18" s="25">
        <v>0.0</v>
      </c>
      <c r="H18" s="26">
        <f t="shared" si="4"/>
        <v>0</v>
      </c>
      <c r="I18" s="62"/>
      <c r="J18" s="62"/>
      <c r="K18" s="62"/>
      <c r="L18" s="62"/>
      <c r="M18" s="62"/>
      <c r="N18" s="62"/>
      <c r="O18" s="62"/>
      <c r="P18" s="62"/>
      <c r="Q18" s="62"/>
      <c r="R18" s="62"/>
      <c r="S18" s="62"/>
      <c r="T18" s="62"/>
      <c r="U18" s="62"/>
      <c r="V18" s="62"/>
      <c r="W18" s="62"/>
      <c r="X18" s="62"/>
      <c r="Y18" s="62"/>
      <c r="Z18" s="62"/>
    </row>
    <row r="19" ht="21.75" customHeight="1">
      <c r="A19" s="60"/>
      <c r="B19" s="41" t="s">
        <v>43</v>
      </c>
      <c r="C19" s="61">
        <f t="shared" ref="C19:H19" si="5">SUM(C16:C18)</f>
        <v>261000</v>
      </c>
      <c r="D19" s="61">
        <f t="shared" si="5"/>
        <v>273000</v>
      </c>
      <c r="E19" s="61">
        <f t="shared" si="5"/>
        <v>291000</v>
      </c>
      <c r="F19" s="61">
        <f t="shared" si="5"/>
        <v>315000</v>
      </c>
      <c r="G19" s="61">
        <f t="shared" si="5"/>
        <v>345000</v>
      </c>
      <c r="H19" s="61">
        <f t="shared" si="5"/>
        <v>1485000</v>
      </c>
      <c r="I19" s="62"/>
      <c r="J19" s="62"/>
      <c r="K19" s="62"/>
      <c r="L19" s="62"/>
      <c r="M19" s="62"/>
      <c r="N19" s="62"/>
      <c r="O19" s="62"/>
      <c r="P19" s="62"/>
      <c r="Q19" s="62"/>
      <c r="R19" s="62"/>
      <c r="S19" s="62"/>
      <c r="T19" s="62"/>
      <c r="U19" s="62"/>
      <c r="V19" s="62"/>
      <c r="W19" s="62"/>
      <c r="X19" s="62"/>
      <c r="Y19" s="62"/>
      <c r="Z19" s="62"/>
    </row>
    <row r="20" ht="7.5" customHeight="1">
      <c r="A20" s="60"/>
      <c r="B20" s="66"/>
      <c r="C20" s="67"/>
      <c r="D20" s="67"/>
      <c r="E20" s="67"/>
      <c r="F20" s="67"/>
      <c r="G20" s="67"/>
      <c r="H20" s="67"/>
      <c r="I20" s="62"/>
      <c r="J20" s="62"/>
      <c r="K20" s="62"/>
      <c r="L20" s="62"/>
      <c r="M20" s="62"/>
      <c r="N20" s="62"/>
      <c r="O20" s="62"/>
      <c r="P20" s="62"/>
      <c r="Q20" s="62"/>
      <c r="R20" s="62"/>
      <c r="S20" s="62"/>
      <c r="T20" s="62"/>
      <c r="U20" s="62"/>
      <c r="V20" s="62"/>
      <c r="W20" s="62"/>
      <c r="X20" s="62"/>
      <c r="Y20" s="62"/>
      <c r="Z20" s="62"/>
    </row>
    <row r="21" ht="21.75" customHeight="1">
      <c r="A21" s="60"/>
      <c r="B21" s="68" t="s">
        <v>28</v>
      </c>
      <c r="C21" s="69">
        <f t="shared" ref="C21:H21" si="6">C19+C13</f>
        <v>566000</v>
      </c>
      <c r="D21" s="69">
        <f t="shared" si="6"/>
        <v>655000</v>
      </c>
      <c r="E21" s="69">
        <f t="shared" si="6"/>
        <v>291000</v>
      </c>
      <c r="F21" s="69">
        <f t="shared" si="6"/>
        <v>315000</v>
      </c>
      <c r="G21" s="69">
        <f t="shared" si="6"/>
        <v>345000</v>
      </c>
      <c r="H21" s="69">
        <f t="shared" si="6"/>
        <v>2172000</v>
      </c>
      <c r="I21" s="62"/>
      <c r="J21" s="62"/>
      <c r="K21" s="62"/>
      <c r="L21" s="62"/>
      <c r="M21" s="62"/>
      <c r="N21" s="62"/>
      <c r="O21" s="62"/>
      <c r="P21" s="62"/>
      <c r="Q21" s="62"/>
      <c r="R21" s="62"/>
      <c r="S21" s="62"/>
      <c r="T21" s="62"/>
      <c r="U21" s="62"/>
      <c r="V21" s="62"/>
      <c r="W21" s="62"/>
      <c r="X21" s="62"/>
      <c r="Y21" s="62"/>
      <c r="Z21" s="62"/>
    </row>
    <row r="22" ht="21.75" customHeight="1">
      <c r="A22" s="5"/>
      <c r="B22" s="5"/>
      <c r="C22" s="5"/>
      <c r="D22" s="5"/>
      <c r="E22" s="5"/>
      <c r="F22" s="5"/>
      <c r="G22" s="5"/>
      <c r="H22" s="5"/>
      <c r="I22" s="6"/>
      <c r="J22" s="6"/>
      <c r="K22" s="6"/>
      <c r="L22" s="6"/>
      <c r="M22" s="6"/>
      <c r="N22" s="6"/>
      <c r="O22" s="6"/>
      <c r="P22" s="6"/>
      <c r="Q22" s="6"/>
      <c r="R22" s="6"/>
      <c r="S22" s="6"/>
      <c r="T22" s="6"/>
      <c r="U22" s="6"/>
      <c r="V22" s="6"/>
      <c r="W22" s="6"/>
      <c r="X22" s="6"/>
      <c r="Y22" s="6"/>
      <c r="Z22" s="6"/>
    </row>
    <row r="23" ht="21.75" customHeight="1">
      <c r="A23" s="1"/>
      <c r="B23" s="8" t="s">
        <v>44</v>
      </c>
      <c r="C23" s="70" t="s">
        <v>9</v>
      </c>
      <c r="D23" s="70" t="s">
        <v>10</v>
      </c>
      <c r="E23" s="70" t="s">
        <v>11</v>
      </c>
      <c r="F23" s="70" t="s">
        <v>12</v>
      </c>
      <c r="G23" s="70" t="s">
        <v>13</v>
      </c>
      <c r="H23" s="70" t="s">
        <v>14</v>
      </c>
      <c r="I23" s="71"/>
      <c r="J23" s="71"/>
      <c r="K23" s="71"/>
      <c r="L23" s="71"/>
      <c r="M23" s="71"/>
      <c r="N23" s="71"/>
      <c r="O23" s="71"/>
      <c r="P23" s="71"/>
      <c r="Q23" s="71"/>
      <c r="R23" s="71"/>
      <c r="S23" s="71"/>
      <c r="T23" s="71"/>
      <c r="U23" s="71"/>
      <c r="V23" s="71"/>
      <c r="W23" s="71"/>
      <c r="X23" s="71"/>
      <c r="Y23" s="71"/>
      <c r="Z23" s="71"/>
    </row>
    <row r="24" ht="21.75" customHeight="1">
      <c r="A24" s="1"/>
      <c r="B24" s="32" t="s">
        <v>45</v>
      </c>
      <c r="C24" s="72"/>
      <c r="D24" s="72">
        <v>4.0</v>
      </c>
      <c r="E24" s="72">
        <v>1.0</v>
      </c>
      <c r="F24" s="72">
        <v>3.0</v>
      </c>
      <c r="G24" s="72">
        <v>2.0</v>
      </c>
      <c r="H24" s="73"/>
      <c r="I24" s="71"/>
      <c r="J24" s="71"/>
      <c r="K24" s="71"/>
      <c r="L24" s="71"/>
      <c r="M24" s="71"/>
      <c r="N24" s="71"/>
      <c r="O24" s="71"/>
      <c r="P24" s="71"/>
      <c r="Q24" s="71"/>
      <c r="R24" s="71"/>
      <c r="S24" s="71"/>
      <c r="T24" s="71"/>
      <c r="U24" s="71"/>
      <c r="V24" s="71"/>
      <c r="W24" s="71"/>
      <c r="X24" s="71"/>
      <c r="Y24" s="71"/>
      <c r="Z24" s="71"/>
    </row>
    <row r="25" ht="18.0" customHeight="1">
      <c r="A25" s="60"/>
      <c r="B25" s="74" t="s">
        <v>46</v>
      </c>
      <c r="C25" s="27">
        <v>0.0</v>
      </c>
      <c r="D25" s="27">
        <f t="shared" ref="D25:G25" si="7">100000*D24</f>
        <v>400000</v>
      </c>
      <c r="E25" s="27">
        <f t="shared" si="7"/>
        <v>100000</v>
      </c>
      <c r="F25" s="27">
        <f t="shared" si="7"/>
        <v>300000</v>
      </c>
      <c r="G25" s="27">
        <f t="shared" si="7"/>
        <v>200000</v>
      </c>
      <c r="H25" s="35">
        <f>SUM(C25:G25)</f>
        <v>1000000</v>
      </c>
      <c r="I25" s="62"/>
      <c r="J25" s="62"/>
      <c r="K25" s="62"/>
      <c r="L25" s="62"/>
      <c r="M25" s="62"/>
      <c r="N25" s="62"/>
      <c r="O25" s="62"/>
      <c r="P25" s="62"/>
      <c r="Q25" s="62"/>
      <c r="R25" s="62"/>
      <c r="S25" s="62"/>
      <c r="T25" s="62"/>
      <c r="U25" s="62"/>
      <c r="V25" s="62"/>
      <c r="W25" s="62"/>
      <c r="X25" s="62"/>
      <c r="Y25" s="62"/>
      <c r="Z25" s="62"/>
    </row>
    <row r="26">
      <c r="A26" s="5"/>
      <c r="B26" s="75" t="s">
        <v>47</v>
      </c>
      <c r="C26" s="76">
        <v>0.0</v>
      </c>
      <c r="D26" s="72">
        <v>3.0</v>
      </c>
      <c r="E26" s="76">
        <v>5.0</v>
      </c>
      <c r="F26" s="76">
        <v>7.0</v>
      </c>
      <c r="G26" s="76">
        <v>11.0</v>
      </c>
      <c r="H26" s="35"/>
      <c r="I26" s="6"/>
      <c r="J26" s="29"/>
      <c r="K26" s="29"/>
      <c r="L26" s="6"/>
      <c r="M26" s="6"/>
      <c r="N26" s="6"/>
      <c r="O26" s="6"/>
      <c r="P26" s="6"/>
      <c r="Q26" s="6"/>
      <c r="R26" s="6"/>
      <c r="S26" s="6"/>
      <c r="T26" s="6"/>
      <c r="U26" s="6"/>
      <c r="V26" s="6"/>
      <c r="W26" s="6"/>
      <c r="X26" s="6"/>
      <c r="Y26" s="6"/>
      <c r="Z26" s="6"/>
    </row>
    <row r="27">
      <c r="A27" s="5"/>
      <c r="B27" s="24" t="s">
        <v>48</v>
      </c>
      <c r="C27" s="77">
        <v>0.0</v>
      </c>
      <c r="D27" s="78">
        <f t="shared" ref="D27:G27" si="8">(175*12)*D26</f>
        <v>6300</v>
      </c>
      <c r="E27" s="78">
        <f t="shared" si="8"/>
        <v>10500</v>
      </c>
      <c r="F27" s="78">
        <f t="shared" si="8"/>
        <v>14700</v>
      </c>
      <c r="G27" s="78">
        <f t="shared" si="8"/>
        <v>23100</v>
      </c>
      <c r="H27" s="35">
        <f>SUM(C27:G27)</f>
        <v>54600</v>
      </c>
      <c r="I27" s="6"/>
      <c r="J27" s="29"/>
      <c r="K27" s="29"/>
      <c r="L27" s="29"/>
      <c r="M27" s="6"/>
      <c r="N27" s="6"/>
      <c r="O27" s="6"/>
      <c r="P27" s="6"/>
      <c r="Q27" s="6"/>
      <c r="R27" s="6"/>
      <c r="S27" s="6"/>
      <c r="T27" s="6"/>
      <c r="U27" s="6"/>
      <c r="V27" s="6"/>
      <c r="W27" s="6"/>
      <c r="X27" s="6"/>
      <c r="Y27" s="6"/>
      <c r="Z27" s="6"/>
    </row>
    <row r="28" ht="21.75" customHeight="1">
      <c r="A28" s="1"/>
      <c r="B28" s="37" t="s">
        <v>49</v>
      </c>
      <c r="C28" s="79">
        <f>SUM(C26:C27)</f>
        <v>0</v>
      </c>
      <c r="D28" s="79">
        <f t="shared" ref="D28:H28" si="9">SUM(D25:D27)</f>
        <v>406303</v>
      </c>
      <c r="E28" s="79">
        <f t="shared" si="9"/>
        <v>110505</v>
      </c>
      <c r="F28" s="79">
        <f t="shared" si="9"/>
        <v>314707</v>
      </c>
      <c r="G28" s="79">
        <f t="shared" si="9"/>
        <v>223111</v>
      </c>
      <c r="H28" s="79">
        <f t="shared" si="9"/>
        <v>1054600</v>
      </c>
      <c r="I28" s="71"/>
      <c r="J28" s="71"/>
      <c r="K28" s="80"/>
      <c r="L28" s="80"/>
      <c r="M28" s="71"/>
      <c r="N28" s="71"/>
      <c r="O28" s="71"/>
      <c r="P28" s="71"/>
      <c r="Q28" s="71"/>
      <c r="R28" s="71"/>
      <c r="S28" s="71"/>
      <c r="T28" s="71"/>
      <c r="U28" s="71"/>
      <c r="V28" s="71"/>
      <c r="W28" s="71"/>
      <c r="X28" s="71"/>
      <c r="Y28" s="71"/>
      <c r="Z28" s="71"/>
    </row>
    <row r="29" ht="15.0" customHeight="1">
      <c r="A29" s="5"/>
      <c r="B29" s="66"/>
      <c r="C29" s="67"/>
      <c r="D29" s="67"/>
      <c r="E29" s="67"/>
      <c r="F29" s="67"/>
      <c r="G29" s="67"/>
      <c r="H29" s="67"/>
      <c r="I29" s="6"/>
      <c r="J29" s="6"/>
      <c r="K29" s="29"/>
      <c r="L29" s="29"/>
      <c r="M29" s="6"/>
      <c r="N29" s="6"/>
      <c r="O29" s="6"/>
      <c r="P29" s="6"/>
      <c r="Q29" s="6"/>
      <c r="R29" s="6"/>
      <c r="S29" s="6"/>
      <c r="T29" s="6"/>
      <c r="U29" s="6"/>
      <c r="V29" s="6"/>
      <c r="W29" s="6"/>
      <c r="X29" s="6"/>
      <c r="Y29" s="6"/>
      <c r="Z29" s="6"/>
    </row>
    <row r="30" ht="21.75" customHeight="1">
      <c r="A30" s="1"/>
      <c r="B30" s="32" t="s">
        <v>20</v>
      </c>
      <c r="C30" s="73"/>
      <c r="D30" s="73"/>
      <c r="E30" s="73"/>
      <c r="F30" s="73"/>
      <c r="G30" s="73"/>
      <c r="H30" s="73"/>
      <c r="I30" s="71"/>
      <c r="J30" s="71"/>
      <c r="K30" s="80"/>
      <c r="L30" s="80"/>
      <c r="M30" s="71"/>
      <c r="N30" s="71"/>
      <c r="O30" s="71"/>
      <c r="P30" s="71"/>
      <c r="Q30" s="71"/>
      <c r="R30" s="71"/>
      <c r="S30" s="71"/>
      <c r="T30" s="71"/>
      <c r="U30" s="71"/>
      <c r="V30" s="71"/>
      <c r="W30" s="71"/>
      <c r="X30" s="71"/>
      <c r="Y30" s="71"/>
      <c r="Z30" s="71"/>
    </row>
    <row r="31">
      <c r="A31" s="5"/>
      <c r="B31" s="81" t="s">
        <v>50</v>
      </c>
      <c r="C31" s="25">
        <f>80*4*1000</f>
        <v>320000</v>
      </c>
      <c r="D31" s="25">
        <f t="shared" ref="D31:G31" si="10">C31-(C31*0.15)</f>
        <v>272000</v>
      </c>
      <c r="E31" s="25">
        <f t="shared" si="10"/>
        <v>231200</v>
      </c>
      <c r="F31" s="25">
        <f t="shared" si="10"/>
        <v>196520</v>
      </c>
      <c r="G31" s="25">
        <f t="shared" si="10"/>
        <v>167042</v>
      </c>
      <c r="H31" s="35">
        <f t="shared" ref="H31:H34" si="11">SUM(C31:G31)</f>
        <v>1186762</v>
      </c>
      <c r="I31" s="6"/>
      <c r="J31" s="6"/>
      <c r="K31" s="6"/>
      <c r="L31" s="6"/>
      <c r="M31" s="6"/>
      <c r="N31" s="6"/>
      <c r="O31" s="6"/>
      <c r="P31" s="6"/>
      <c r="Q31" s="6"/>
      <c r="R31" s="6"/>
      <c r="S31" s="6"/>
      <c r="T31" s="6"/>
      <c r="U31" s="6"/>
      <c r="V31" s="6"/>
      <c r="W31" s="6"/>
      <c r="X31" s="6"/>
      <c r="Y31" s="6"/>
      <c r="Z31" s="6"/>
    </row>
    <row r="32">
      <c r="A32" s="5"/>
      <c r="B32" s="24" t="s">
        <v>51</v>
      </c>
      <c r="C32" s="25">
        <v>0.0</v>
      </c>
      <c r="D32" s="25">
        <v>0.0</v>
      </c>
      <c r="E32" s="27">
        <v>75000.0</v>
      </c>
      <c r="F32" s="27">
        <v>90000.0</v>
      </c>
      <c r="G32" s="25">
        <v>0.0</v>
      </c>
      <c r="H32" s="35">
        <f t="shared" si="11"/>
        <v>165000</v>
      </c>
      <c r="I32" s="28"/>
      <c r="J32" s="29"/>
      <c r="K32" s="6"/>
      <c r="L32" s="6"/>
      <c r="M32" s="29"/>
      <c r="N32" s="6"/>
      <c r="O32" s="6"/>
      <c r="P32" s="6"/>
      <c r="Q32" s="6"/>
      <c r="R32" s="6"/>
      <c r="S32" s="6"/>
      <c r="T32" s="6"/>
      <c r="U32" s="6"/>
      <c r="V32" s="6"/>
      <c r="W32" s="6"/>
      <c r="X32" s="6"/>
      <c r="Y32" s="6"/>
      <c r="Z32" s="6"/>
    </row>
    <row r="33" ht="18.0" customHeight="1">
      <c r="A33" s="5"/>
      <c r="B33" s="24" t="s">
        <v>52</v>
      </c>
      <c r="C33" s="25">
        <v>100000.0</v>
      </c>
      <c r="D33" s="25">
        <f t="shared" ref="D33:G33" si="12">C33+(C33*0.2)</f>
        <v>120000</v>
      </c>
      <c r="E33" s="25">
        <f t="shared" si="12"/>
        <v>144000</v>
      </c>
      <c r="F33" s="25">
        <f t="shared" si="12"/>
        <v>172800</v>
      </c>
      <c r="G33" s="25">
        <f t="shared" si="12"/>
        <v>207360</v>
      </c>
      <c r="H33" s="35">
        <f t="shared" si="11"/>
        <v>744160</v>
      </c>
      <c r="I33" s="6"/>
      <c r="J33" s="29"/>
      <c r="K33" s="6"/>
      <c r="L33" s="6"/>
      <c r="M33" s="82"/>
      <c r="O33" s="6"/>
      <c r="P33" s="6"/>
      <c r="Q33" s="6"/>
      <c r="R33" s="6"/>
      <c r="S33" s="6"/>
      <c r="T33" s="6"/>
      <c r="U33" s="6"/>
      <c r="V33" s="6"/>
      <c r="W33" s="6"/>
      <c r="X33" s="6"/>
      <c r="Y33" s="6"/>
      <c r="Z33" s="6"/>
    </row>
    <row r="34" ht="18.0" customHeight="1">
      <c r="A34" s="5"/>
      <c r="B34" s="24" t="s">
        <v>38</v>
      </c>
      <c r="C34" s="25">
        <v>0.0</v>
      </c>
      <c r="D34" s="25">
        <v>0.0</v>
      </c>
      <c r="E34" s="25">
        <v>0.0</v>
      </c>
      <c r="F34" s="25">
        <v>0.0</v>
      </c>
      <c r="G34" s="25">
        <v>0.0</v>
      </c>
      <c r="H34" s="35">
        <f t="shared" si="11"/>
        <v>0</v>
      </c>
      <c r="I34" s="6"/>
      <c r="J34" s="29"/>
      <c r="K34" s="6"/>
      <c r="L34" s="6"/>
      <c r="M34" s="6"/>
      <c r="N34" s="6"/>
      <c r="O34" s="6"/>
      <c r="P34" s="6"/>
      <c r="Q34" s="6"/>
      <c r="R34" s="6"/>
      <c r="S34" s="6"/>
      <c r="T34" s="6"/>
      <c r="U34" s="6"/>
      <c r="V34" s="6"/>
      <c r="W34" s="6"/>
      <c r="X34" s="6"/>
      <c r="Y34" s="6"/>
      <c r="Z34" s="6"/>
    </row>
    <row r="35" ht="21.75" customHeight="1">
      <c r="A35" s="1"/>
      <c r="B35" s="37" t="s">
        <v>53</v>
      </c>
      <c r="C35" s="79">
        <f t="shared" ref="C35:H35" si="13">SUM(C31:C34)</f>
        <v>420000</v>
      </c>
      <c r="D35" s="79">
        <f t="shared" si="13"/>
        <v>392000</v>
      </c>
      <c r="E35" s="79">
        <f t="shared" si="13"/>
        <v>450200</v>
      </c>
      <c r="F35" s="79">
        <f t="shared" si="13"/>
        <v>459320</v>
      </c>
      <c r="G35" s="79">
        <f t="shared" si="13"/>
        <v>374402</v>
      </c>
      <c r="H35" s="79">
        <f t="shared" si="13"/>
        <v>2095922</v>
      </c>
      <c r="I35" s="71"/>
      <c r="J35" s="80"/>
      <c r="K35" s="71"/>
      <c r="L35" s="71"/>
      <c r="M35" s="71"/>
      <c r="N35" s="71"/>
      <c r="O35" s="71"/>
      <c r="P35" s="71"/>
      <c r="Q35" s="71"/>
      <c r="R35" s="71"/>
      <c r="S35" s="71"/>
      <c r="T35" s="71"/>
      <c r="U35" s="71"/>
      <c r="V35" s="71"/>
      <c r="W35" s="71"/>
      <c r="X35" s="71"/>
      <c r="Y35" s="71"/>
      <c r="Z35" s="71"/>
    </row>
    <row r="36" ht="7.5" customHeight="1">
      <c r="A36" s="5"/>
      <c r="B36" s="66"/>
      <c r="C36" s="67"/>
      <c r="D36" s="67"/>
      <c r="E36" s="67"/>
      <c r="F36" s="67"/>
      <c r="G36" s="67"/>
      <c r="H36" s="67"/>
      <c r="I36" s="6"/>
      <c r="J36" s="6"/>
      <c r="K36" s="6"/>
      <c r="L36" s="6"/>
      <c r="M36" s="6"/>
      <c r="N36" s="6"/>
      <c r="O36" s="6"/>
      <c r="P36" s="6"/>
      <c r="Q36" s="6"/>
      <c r="R36" s="6"/>
      <c r="S36" s="6"/>
      <c r="T36" s="6"/>
      <c r="U36" s="6"/>
      <c r="V36" s="6"/>
      <c r="W36" s="6"/>
      <c r="X36" s="6"/>
      <c r="Y36" s="6"/>
      <c r="Z36" s="6"/>
    </row>
    <row r="37" ht="21.75" customHeight="1">
      <c r="A37" s="1"/>
      <c r="B37" s="32" t="s">
        <v>21</v>
      </c>
      <c r="C37" s="73"/>
      <c r="D37" s="73"/>
      <c r="E37" s="73"/>
      <c r="F37" s="73"/>
      <c r="G37" s="73"/>
      <c r="H37" s="73"/>
      <c r="I37" s="71"/>
      <c r="J37" s="71"/>
      <c r="K37" s="71"/>
      <c r="L37" s="71"/>
      <c r="M37" s="71"/>
      <c r="N37" s="71"/>
      <c r="O37" s="71"/>
      <c r="P37" s="71"/>
      <c r="Q37" s="71"/>
      <c r="R37" s="71"/>
      <c r="S37" s="71"/>
      <c r="T37" s="71"/>
      <c r="U37" s="71"/>
      <c r="V37" s="71"/>
      <c r="W37" s="71"/>
      <c r="X37" s="71"/>
      <c r="Y37" s="71"/>
      <c r="Z37" s="71"/>
    </row>
    <row r="38">
      <c r="A38" s="5"/>
      <c r="B38" s="64" t="s">
        <v>54</v>
      </c>
      <c r="C38" s="25">
        <v>0.0</v>
      </c>
      <c r="D38" s="25">
        <v>0.0</v>
      </c>
      <c r="E38" s="25">
        <f t="shared" ref="E38:G38" si="14">(6*500)</f>
        <v>3000</v>
      </c>
      <c r="F38" s="25">
        <f t="shared" si="14"/>
        <v>3000</v>
      </c>
      <c r="G38" s="25">
        <f t="shared" si="14"/>
        <v>3000</v>
      </c>
      <c r="H38" s="35">
        <f t="shared" ref="H38:H39" si="16">SUM(C38:G38)</f>
        <v>9000</v>
      </c>
      <c r="I38" s="6"/>
      <c r="J38" s="29"/>
      <c r="K38" s="29" t="s">
        <v>55</v>
      </c>
      <c r="L38" s="6"/>
      <c r="M38" s="6"/>
      <c r="N38" s="6"/>
      <c r="O38" s="6"/>
      <c r="P38" s="6"/>
      <c r="Q38" s="6"/>
      <c r="R38" s="6"/>
      <c r="S38" s="6"/>
      <c r="T38" s="6"/>
      <c r="U38" s="6"/>
      <c r="V38" s="6"/>
      <c r="W38" s="6"/>
      <c r="X38" s="6"/>
      <c r="Y38" s="6"/>
      <c r="Z38" s="6"/>
    </row>
    <row r="39">
      <c r="A39" s="5"/>
      <c r="B39" s="64" t="s">
        <v>56</v>
      </c>
      <c r="C39" s="25">
        <v>0.0</v>
      </c>
      <c r="D39" s="25">
        <v>0.0</v>
      </c>
      <c r="E39" s="25">
        <f t="shared" ref="E39:G39" si="15">(150*1000)</f>
        <v>150000</v>
      </c>
      <c r="F39" s="25">
        <f t="shared" si="15"/>
        <v>150000</v>
      </c>
      <c r="G39" s="25">
        <f t="shared" si="15"/>
        <v>150000</v>
      </c>
      <c r="H39" s="35">
        <f t="shared" si="16"/>
        <v>450000</v>
      </c>
      <c r="I39" s="6"/>
      <c r="J39" s="29"/>
      <c r="K39" s="6"/>
      <c r="L39" s="6"/>
      <c r="M39" s="6"/>
      <c r="N39" s="6"/>
      <c r="O39" s="6"/>
      <c r="P39" s="6"/>
      <c r="Q39" s="6"/>
      <c r="R39" s="6"/>
      <c r="S39" s="6"/>
      <c r="T39" s="6"/>
      <c r="U39" s="6"/>
      <c r="V39" s="6"/>
      <c r="W39" s="6"/>
      <c r="X39" s="6"/>
      <c r="Y39" s="6"/>
      <c r="Z39" s="6"/>
    </row>
    <row r="40" ht="21.75" customHeight="1">
      <c r="A40" s="1"/>
      <c r="B40" s="37" t="s">
        <v>57</v>
      </c>
      <c r="C40" s="79">
        <f t="shared" ref="C40:H40" si="17">SUM(C38:C39)</f>
        <v>0</v>
      </c>
      <c r="D40" s="79">
        <f t="shared" si="17"/>
        <v>0</v>
      </c>
      <c r="E40" s="79">
        <f t="shared" si="17"/>
        <v>153000</v>
      </c>
      <c r="F40" s="79">
        <f t="shared" si="17"/>
        <v>153000</v>
      </c>
      <c r="G40" s="79">
        <f t="shared" si="17"/>
        <v>153000</v>
      </c>
      <c r="H40" s="79">
        <f t="shared" si="17"/>
        <v>459000</v>
      </c>
      <c r="I40" s="71"/>
      <c r="J40" s="80"/>
      <c r="K40" s="71"/>
      <c r="L40" s="71"/>
      <c r="M40" s="71"/>
      <c r="N40" s="71"/>
      <c r="O40" s="71"/>
      <c r="P40" s="71"/>
      <c r="Q40" s="71"/>
      <c r="R40" s="71"/>
      <c r="S40" s="71"/>
      <c r="T40" s="71"/>
      <c r="U40" s="71"/>
      <c r="V40" s="71"/>
      <c r="W40" s="71"/>
      <c r="X40" s="71"/>
      <c r="Y40" s="71"/>
      <c r="Z40" s="71"/>
    </row>
    <row r="41" ht="7.5" customHeight="1">
      <c r="A41" s="5"/>
      <c r="B41" s="66"/>
      <c r="C41" s="67"/>
      <c r="D41" s="67"/>
      <c r="E41" s="67"/>
      <c r="F41" s="67"/>
      <c r="G41" s="67"/>
      <c r="H41" s="67"/>
      <c r="I41" s="6"/>
      <c r="J41" s="6"/>
      <c r="K41" s="6"/>
      <c r="L41" s="6"/>
      <c r="M41" s="6"/>
      <c r="N41" s="6"/>
      <c r="O41" s="6"/>
      <c r="P41" s="6"/>
      <c r="Q41" s="6"/>
      <c r="R41" s="6"/>
      <c r="S41" s="6"/>
      <c r="T41" s="6"/>
      <c r="U41" s="6"/>
      <c r="V41" s="6"/>
      <c r="W41" s="6"/>
      <c r="X41" s="6"/>
      <c r="Y41" s="6"/>
      <c r="Z41" s="6"/>
    </row>
    <row r="42" ht="21.75" customHeight="1">
      <c r="A42" s="1"/>
      <c r="B42" s="32" t="s">
        <v>58</v>
      </c>
      <c r="C42" s="83"/>
      <c r="D42" s="73"/>
      <c r="E42" s="73"/>
      <c r="F42" s="73"/>
      <c r="G42" s="73"/>
      <c r="H42" s="73"/>
      <c r="I42" s="71"/>
      <c r="J42" s="71"/>
      <c r="K42" s="71"/>
      <c r="L42" s="71"/>
      <c r="M42" s="71"/>
      <c r="N42" s="71"/>
      <c r="O42" s="71"/>
      <c r="P42" s="71"/>
      <c r="Q42" s="71"/>
      <c r="R42" s="71"/>
      <c r="S42" s="71"/>
      <c r="T42" s="71"/>
      <c r="U42" s="71"/>
      <c r="V42" s="71"/>
      <c r="W42" s="71"/>
      <c r="X42" s="71"/>
      <c r="Y42" s="71"/>
      <c r="Z42" s="71"/>
    </row>
    <row r="43" ht="18.0" customHeight="1">
      <c r="A43" s="5"/>
      <c r="B43" s="24" t="s">
        <v>59</v>
      </c>
      <c r="C43" s="25">
        <v>0.0</v>
      </c>
      <c r="D43" s="25">
        <v>0.0</v>
      </c>
      <c r="E43" s="25">
        <v>0.0</v>
      </c>
      <c r="F43" s="25">
        <v>0.0</v>
      </c>
      <c r="G43" s="25">
        <v>0.0</v>
      </c>
      <c r="H43" s="35">
        <f t="shared" ref="H43:H44" si="18">SUM(C43:G43)</f>
        <v>0</v>
      </c>
      <c r="I43" s="6"/>
      <c r="J43" s="6"/>
      <c r="K43" s="6"/>
      <c r="L43" s="6"/>
      <c r="M43" s="6"/>
      <c r="N43" s="6"/>
      <c r="O43" s="6"/>
      <c r="P43" s="6"/>
      <c r="Q43" s="6"/>
      <c r="R43" s="6"/>
      <c r="S43" s="6"/>
      <c r="T43" s="6"/>
      <c r="U43" s="6"/>
      <c r="V43" s="6"/>
      <c r="W43" s="6"/>
      <c r="X43" s="6"/>
      <c r="Y43" s="6"/>
      <c r="Z43" s="6"/>
    </row>
    <row r="44" ht="18.0" customHeight="1">
      <c r="A44" s="5"/>
      <c r="B44" s="34"/>
      <c r="C44" s="35"/>
      <c r="D44" s="35"/>
      <c r="E44" s="35"/>
      <c r="F44" s="35"/>
      <c r="G44" s="35"/>
      <c r="H44" s="35">
        <f t="shared" si="18"/>
        <v>0</v>
      </c>
      <c r="I44" s="6"/>
      <c r="J44" s="6"/>
      <c r="K44" s="6"/>
      <c r="L44" s="6"/>
      <c r="M44" s="6"/>
      <c r="N44" s="6"/>
      <c r="O44" s="6"/>
      <c r="P44" s="6"/>
      <c r="Q44" s="6"/>
      <c r="R44" s="6"/>
      <c r="S44" s="6"/>
      <c r="T44" s="6"/>
      <c r="U44" s="6"/>
      <c r="V44" s="6"/>
      <c r="W44" s="6"/>
      <c r="X44" s="6"/>
      <c r="Y44" s="6"/>
      <c r="Z44" s="6"/>
    </row>
    <row r="45" ht="21.75" customHeight="1">
      <c r="A45" s="1"/>
      <c r="B45" s="37" t="s">
        <v>60</v>
      </c>
      <c r="C45" s="79">
        <f t="shared" ref="C45:H45" si="19">SUM(C43:C44)</f>
        <v>0</v>
      </c>
      <c r="D45" s="79">
        <f t="shared" si="19"/>
        <v>0</v>
      </c>
      <c r="E45" s="79">
        <f t="shared" si="19"/>
        <v>0</v>
      </c>
      <c r="F45" s="79">
        <f t="shared" si="19"/>
        <v>0</v>
      </c>
      <c r="G45" s="79">
        <f t="shared" si="19"/>
        <v>0</v>
      </c>
      <c r="H45" s="79">
        <f t="shared" si="19"/>
        <v>0</v>
      </c>
      <c r="I45" s="71"/>
      <c r="J45" s="71"/>
      <c r="K45" s="71"/>
      <c r="L45" s="71"/>
      <c r="M45" s="71"/>
      <c r="N45" s="71"/>
      <c r="O45" s="71"/>
      <c r="P45" s="71"/>
      <c r="Q45" s="71"/>
      <c r="R45" s="71"/>
      <c r="S45" s="71"/>
      <c r="T45" s="71"/>
      <c r="U45" s="71"/>
      <c r="V45" s="71"/>
      <c r="W45" s="71"/>
      <c r="X45" s="71"/>
      <c r="Y45" s="71"/>
      <c r="Z45" s="71"/>
    </row>
    <row r="46" ht="7.5" customHeight="1">
      <c r="A46" s="5"/>
      <c r="B46" s="66"/>
      <c r="C46" s="67"/>
      <c r="D46" s="67"/>
      <c r="E46" s="67"/>
      <c r="F46" s="67"/>
      <c r="G46" s="67"/>
      <c r="H46" s="67"/>
      <c r="I46" s="6"/>
      <c r="J46" s="6"/>
      <c r="K46" s="6"/>
      <c r="L46" s="6"/>
      <c r="M46" s="6"/>
      <c r="N46" s="6"/>
      <c r="O46" s="6"/>
      <c r="P46" s="6"/>
      <c r="Q46" s="6"/>
      <c r="R46" s="6"/>
      <c r="S46" s="6"/>
      <c r="T46" s="6"/>
      <c r="U46" s="6"/>
      <c r="V46" s="6"/>
      <c r="W46" s="6"/>
      <c r="X46" s="6"/>
      <c r="Y46" s="6"/>
      <c r="Z46" s="6"/>
    </row>
    <row r="47" ht="21.75" customHeight="1">
      <c r="A47" s="1"/>
      <c r="B47" s="84" t="s">
        <v>24</v>
      </c>
      <c r="C47" s="85">
        <f t="shared" ref="C47:H47" si="20">C45+C40+C35+C28</f>
        <v>420000</v>
      </c>
      <c r="D47" s="85">
        <f t="shared" si="20"/>
        <v>798303</v>
      </c>
      <c r="E47" s="85">
        <f t="shared" si="20"/>
        <v>713705</v>
      </c>
      <c r="F47" s="85">
        <f t="shared" si="20"/>
        <v>927027</v>
      </c>
      <c r="G47" s="85">
        <f t="shared" si="20"/>
        <v>750513</v>
      </c>
      <c r="H47" s="85">
        <f t="shared" si="20"/>
        <v>3609522</v>
      </c>
      <c r="I47" s="71"/>
      <c r="J47" s="71"/>
      <c r="K47" s="71"/>
      <c r="L47" s="71"/>
      <c r="M47" s="71"/>
      <c r="N47" s="71"/>
      <c r="O47" s="71"/>
      <c r="P47" s="71"/>
      <c r="Q47" s="71"/>
      <c r="R47" s="71"/>
      <c r="S47" s="71"/>
      <c r="T47" s="71"/>
      <c r="U47" s="71"/>
      <c r="V47" s="71"/>
      <c r="W47" s="71"/>
      <c r="X47" s="71"/>
      <c r="Y47" s="71"/>
      <c r="Z47" s="71"/>
    </row>
    <row r="48" ht="15.75" customHeight="1">
      <c r="A48" s="5"/>
      <c r="B48" s="5"/>
      <c r="C48" s="5"/>
      <c r="D48" s="5"/>
      <c r="E48" s="5"/>
      <c r="F48" s="5"/>
      <c r="G48" s="5"/>
      <c r="H48" s="5"/>
      <c r="I48" s="6"/>
      <c r="J48" s="6"/>
      <c r="K48" s="6"/>
      <c r="L48" s="6"/>
      <c r="M48" s="6"/>
      <c r="N48" s="6"/>
      <c r="O48" s="6"/>
      <c r="P48" s="6"/>
      <c r="Q48" s="6"/>
      <c r="R48" s="6"/>
      <c r="S48" s="6"/>
      <c r="T48" s="6"/>
      <c r="U48" s="6"/>
      <c r="V48" s="6"/>
      <c r="W48" s="6"/>
      <c r="X48" s="6"/>
      <c r="Y48" s="6"/>
      <c r="Z48" s="6"/>
    </row>
    <row r="49" ht="36.0" customHeight="1">
      <c r="A49" s="1"/>
      <c r="B49" s="86" t="s">
        <v>61</v>
      </c>
      <c r="C49" s="87"/>
      <c r="D49" s="87"/>
      <c r="E49" s="87"/>
      <c r="F49" s="87"/>
      <c r="G49" s="87"/>
      <c r="H49" s="87"/>
      <c r="I49" s="6"/>
      <c r="J49" s="6"/>
      <c r="K49" s="6"/>
      <c r="L49" s="6"/>
      <c r="M49" s="6"/>
      <c r="N49" s="6"/>
      <c r="O49" s="6"/>
      <c r="P49" s="6"/>
      <c r="Q49" s="6"/>
      <c r="R49" s="6"/>
      <c r="S49" s="6"/>
      <c r="T49" s="6"/>
      <c r="U49" s="6"/>
      <c r="V49" s="6"/>
      <c r="W49" s="6"/>
      <c r="X49" s="6"/>
      <c r="Y49" s="6"/>
      <c r="Z49" s="6"/>
    </row>
    <row r="50" ht="15.75" customHeight="1">
      <c r="A50" s="6"/>
      <c r="B50" s="71"/>
      <c r="C50" s="71"/>
      <c r="D50" s="71"/>
      <c r="E50" s="6"/>
      <c r="F50" s="6"/>
      <c r="G50" s="6"/>
      <c r="H50" s="6"/>
      <c r="I50" s="6"/>
      <c r="J50" s="6"/>
      <c r="K50" s="6"/>
      <c r="L50" s="6"/>
      <c r="M50" s="6"/>
      <c r="N50" s="6"/>
      <c r="O50" s="6"/>
      <c r="P50" s="6"/>
      <c r="Q50" s="6"/>
      <c r="R50" s="6"/>
      <c r="S50" s="6"/>
      <c r="T50" s="6"/>
      <c r="U50" s="6"/>
      <c r="V50" s="6"/>
      <c r="W50" s="6"/>
      <c r="X50" s="6"/>
      <c r="Y50" s="6"/>
      <c r="Z50" s="6"/>
    </row>
    <row r="51" ht="15.75" customHeight="1">
      <c r="A51" s="6"/>
      <c r="B51" s="71"/>
      <c r="C51" s="88"/>
      <c r="D51" s="71"/>
      <c r="E51" s="6"/>
      <c r="F51" s="6"/>
      <c r="G51" s="6"/>
      <c r="H51" s="6"/>
      <c r="I51" s="6"/>
      <c r="J51" s="6"/>
      <c r="K51" s="6"/>
      <c r="L51" s="6"/>
      <c r="M51" s="6"/>
      <c r="N51" s="6"/>
      <c r="O51" s="6"/>
      <c r="P51" s="6"/>
      <c r="Q51" s="6"/>
      <c r="R51" s="6"/>
      <c r="S51" s="6"/>
      <c r="T51" s="6"/>
      <c r="U51" s="6"/>
      <c r="V51" s="6"/>
      <c r="W51" s="6"/>
      <c r="X51" s="6"/>
      <c r="Y51" s="6"/>
      <c r="Z51" s="6"/>
    </row>
    <row r="52" ht="15.75" customHeight="1">
      <c r="A52" s="6"/>
      <c r="B52" s="71"/>
      <c r="C52" s="71"/>
      <c r="D52" s="71"/>
      <c r="E52" s="6"/>
      <c r="F52" s="6"/>
      <c r="G52" s="6"/>
      <c r="H52" s="6"/>
      <c r="I52" s="6"/>
      <c r="J52" s="6"/>
      <c r="K52" s="6"/>
      <c r="L52" s="6"/>
      <c r="M52" s="6"/>
      <c r="N52" s="6"/>
      <c r="O52" s="6"/>
      <c r="P52" s="6"/>
      <c r="Q52" s="6"/>
      <c r="R52" s="6"/>
      <c r="S52" s="6"/>
      <c r="T52" s="6"/>
      <c r="U52" s="6"/>
      <c r="V52" s="6"/>
      <c r="W52" s="6"/>
      <c r="X52" s="6"/>
      <c r="Y52" s="6"/>
      <c r="Z52" s="6"/>
    </row>
    <row r="53" ht="15.75" customHeight="1">
      <c r="A53" s="6"/>
      <c r="B53" s="71"/>
      <c r="C53" s="89"/>
      <c r="D53" s="71"/>
      <c r="E53" s="6"/>
      <c r="F53" s="6"/>
      <c r="G53" s="6"/>
      <c r="H53" s="6"/>
      <c r="I53" s="6"/>
      <c r="J53" s="6"/>
      <c r="K53" s="6"/>
      <c r="L53" s="6"/>
      <c r="M53" s="6"/>
      <c r="N53" s="6"/>
      <c r="O53" s="6"/>
      <c r="P53" s="6"/>
      <c r="Q53" s="6"/>
      <c r="R53" s="6"/>
      <c r="S53" s="6"/>
      <c r="T53" s="6"/>
      <c r="U53" s="6"/>
      <c r="V53" s="6"/>
      <c r="W53" s="6"/>
      <c r="X53" s="6"/>
      <c r="Y53" s="6"/>
      <c r="Z53" s="6"/>
    </row>
    <row r="54" ht="15.75" customHeight="1">
      <c r="A54" s="6"/>
      <c r="B54" s="71"/>
      <c r="C54" s="89"/>
      <c r="D54" s="71"/>
      <c r="E54" s="6"/>
      <c r="F54" s="6"/>
      <c r="G54" s="6"/>
      <c r="H54" s="6"/>
      <c r="I54" s="6"/>
      <c r="J54" s="6"/>
      <c r="K54" s="6"/>
      <c r="L54" s="6"/>
      <c r="M54" s="6"/>
      <c r="N54" s="6"/>
      <c r="O54" s="6"/>
      <c r="P54" s="6"/>
      <c r="Q54" s="6"/>
      <c r="R54" s="6"/>
      <c r="S54" s="6"/>
      <c r="T54" s="6"/>
      <c r="U54" s="6"/>
      <c r="V54" s="6"/>
      <c r="W54" s="6"/>
      <c r="X54" s="6"/>
      <c r="Y54" s="6"/>
      <c r="Z54" s="6"/>
    </row>
    <row r="55" ht="15.75" customHeight="1">
      <c r="A55" s="6"/>
      <c r="B55" s="71"/>
      <c r="C55" s="71"/>
      <c r="D55" s="71"/>
      <c r="E55" s="6"/>
      <c r="F55" s="6"/>
      <c r="G55" s="6"/>
      <c r="H55" s="6"/>
      <c r="I55" s="6"/>
      <c r="J55" s="6"/>
      <c r="K55" s="6"/>
      <c r="L55" s="6"/>
      <c r="M55" s="6"/>
      <c r="N55" s="6"/>
      <c r="O55" s="6"/>
      <c r="P55" s="6"/>
      <c r="Q55" s="6"/>
      <c r="R55" s="6"/>
      <c r="S55" s="6"/>
      <c r="T55" s="6"/>
      <c r="U55" s="6"/>
      <c r="V55" s="6"/>
      <c r="W55" s="6"/>
      <c r="X55" s="6"/>
      <c r="Y55" s="6"/>
      <c r="Z55" s="6"/>
    </row>
    <row r="56" ht="15.75" customHeight="1">
      <c r="A56" s="6"/>
      <c r="B56" s="71"/>
      <c r="C56" s="89"/>
      <c r="D56" s="71"/>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sheetData>
  <mergeCells count="5">
    <mergeCell ref="C3:E3"/>
    <mergeCell ref="G3:H3"/>
    <mergeCell ref="C4:E4"/>
    <mergeCell ref="G4:H4"/>
    <mergeCell ref="B49:H4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C9263"/>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63"/>
    <col customWidth="1" min="2" max="2" width="28.25"/>
    <col customWidth="1" min="3" max="8" width="14.0"/>
    <col customWidth="1" min="9" max="26" width="7.75"/>
  </cols>
  <sheetData>
    <row r="1" ht="48.75" customHeight="1">
      <c r="A1" s="1"/>
      <c r="B1" s="2" t="s">
        <v>0</v>
      </c>
      <c r="C1" s="3"/>
      <c r="D1" s="3"/>
      <c r="E1" s="3"/>
      <c r="F1" s="3"/>
      <c r="G1" s="4"/>
      <c r="H1" s="5"/>
      <c r="I1" s="6"/>
      <c r="J1" s="6"/>
      <c r="K1" s="6"/>
      <c r="L1" s="6"/>
      <c r="M1" s="6"/>
      <c r="N1" s="6"/>
      <c r="O1" s="6"/>
      <c r="P1" s="6"/>
      <c r="Q1" s="6"/>
      <c r="R1" s="6"/>
      <c r="S1" s="6"/>
      <c r="T1" s="6"/>
      <c r="U1" s="6"/>
      <c r="V1" s="6"/>
      <c r="W1" s="6"/>
      <c r="X1" s="6"/>
      <c r="Y1" s="6"/>
      <c r="Z1" s="6"/>
    </row>
    <row r="2">
      <c r="A2" s="5"/>
      <c r="B2" s="5"/>
      <c r="C2" s="5"/>
      <c r="D2" s="5"/>
      <c r="E2" s="5"/>
      <c r="F2" s="5"/>
      <c r="G2" s="5"/>
      <c r="H2" s="5"/>
    </row>
    <row r="3" ht="33.75" customHeight="1">
      <c r="A3" s="5"/>
      <c r="B3" s="30" t="s">
        <v>8</v>
      </c>
      <c r="C3" s="31" t="s">
        <v>9</v>
      </c>
      <c r="D3" s="31" t="s">
        <v>10</v>
      </c>
      <c r="E3" s="31" t="s">
        <v>11</v>
      </c>
      <c r="F3" s="31" t="s">
        <v>12</v>
      </c>
      <c r="G3" s="31" t="s">
        <v>13</v>
      </c>
      <c r="H3" s="31" t="s">
        <v>14</v>
      </c>
    </row>
    <row r="4" ht="24.75" customHeight="1">
      <c r="A4" s="5"/>
      <c r="B4" s="32" t="s">
        <v>19</v>
      </c>
      <c r="C4" s="33"/>
      <c r="D4" s="33"/>
      <c r="E4" s="33"/>
      <c r="F4" s="33"/>
      <c r="G4" s="33"/>
      <c r="H4" s="33"/>
    </row>
    <row r="5" ht="24.75" customHeight="1">
      <c r="A5" s="5"/>
      <c r="B5" s="34" t="s">
        <v>20</v>
      </c>
      <c r="C5" s="35">
        <f>'Simple Cost Benefit Analysis'!C35</f>
        <v>420000</v>
      </c>
      <c r="D5" s="35">
        <f>'Simple Cost Benefit Analysis'!D35</f>
        <v>392000</v>
      </c>
      <c r="E5" s="35">
        <f>'Simple Cost Benefit Analysis'!E35</f>
        <v>450200</v>
      </c>
      <c r="F5" s="35">
        <f>'Simple Cost Benefit Analysis'!F35</f>
        <v>459320</v>
      </c>
      <c r="G5" s="35">
        <f>'Simple Cost Benefit Analysis'!G35</f>
        <v>374402</v>
      </c>
      <c r="H5" s="36">
        <f>'Simple Cost Benefit Analysis'!H35</f>
        <v>2095922</v>
      </c>
    </row>
    <row r="6" ht="24.75" customHeight="1">
      <c r="A6" s="5"/>
      <c r="B6" s="34" t="s">
        <v>21</v>
      </c>
      <c r="C6" s="35">
        <f>'Simple Cost Benefit Analysis'!C40</f>
        <v>0</v>
      </c>
      <c r="D6" s="35">
        <f>'Simple Cost Benefit Analysis'!D40</f>
        <v>0</v>
      </c>
      <c r="E6" s="35">
        <f>'Simple Cost Benefit Analysis'!E40</f>
        <v>153000</v>
      </c>
      <c r="F6" s="35">
        <f>'Simple Cost Benefit Analysis'!F40</f>
        <v>153000</v>
      </c>
      <c r="G6" s="35">
        <f>'Simple Cost Benefit Analysis'!G40</f>
        <v>153000</v>
      </c>
      <c r="H6" s="36">
        <f>'Simple Cost Benefit Analysis'!H40</f>
        <v>459000</v>
      </c>
    </row>
    <row r="7" ht="24.75" customHeight="1">
      <c r="A7" s="5"/>
      <c r="B7" s="34" t="s">
        <v>22</v>
      </c>
      <c r="C7" s="35">
        <f>'Simple Cost Benefit Analysis'!C28</f>
        <v>0</v>
      </c>
      <c r="D7" s="35">
        <f>'Simple Cost Benefit Analysis'!D28</f>
        <v>406303</v>
      </c>
      <c r="E7" s="35">
        <f>'Simple Cost Benefit Analysis'!E28</f>
        <v>110505</v>
      </c>
      <c r="F7" s="35">
        <f>'Simple Cost Benefit Analysis'!F28</f>
        <v>314707</v>
      </c>
      <c r="G7" s="35">
        <f>'Simple Cost Benefit Analysis'!G28</f>
        <v>223111</v>
      </c>
      <c r="H7" s="36">
        <f>'Simple Cost Benefit Analysis'!H28</f>
        <v>1054600</v>
      </c>
    </row>
    <row r="8" ht="24.75" customHeight="1">
      <c r="A8" s="5"/>
      <c r="B8" s="34" t="s">
        <v>23</v>
      </c>
      <c r="C8" s="35">
        <f>'Simple Cost Benefit Analysis'!C45</f>
        <v>0</v>
      </c>
      <c r="D8" s="35">
        <f>'Simple Cost Benefit Analysis'!D45</f>
        <v>0</v>
      </c>
      <c r="E8" s="35">
        <f>'Simple Cost Benefit Analysis'!E45</f>
        <v>0</v>
      </c>
      <c r="F8" s="35">
        <f>'Simple Cost Benefit Analysis'!F45</f>
        <v>0</v>
      </c>
      <c r="G8" s="35">
        <f>'Simple Cost Benefit Analysis'!G45</f>
        <v>0</v>
      </c>
      <c r="H8" s="36">
        <f>'Simple Cost Benefit Analysis'!H45</f>
        <v>0</v>
      </c>
    </row>
    <row r="9" ht="24.75" customHeight="1">
      <c r="A9" s="5"/>
      <c r="B9" s="37" t="s">
        <v>24</v>
      </c>
      <c r="C9" s="39">
        <f>'Simple Cost Benefit Analysis'!C47</f>
        <v>420000</v>
      </c>
      <c r="D9" s="39">
        <f>'Simple Cost Benefit Analysis'!D47</f>
        <v>798303</v>
      </c>
      <c r="E9" s="39">
        <f>'Simple Cost Benefit Analysis'!E47</f>
        <v>713705</v>
      </c>
      <c r="F9" s="39">
        <f>'Simple Cost Benefit Analysis'!F47</f>
        <v>927027</v>
      </c>
      <c r="G9" s="39">
        <f>'Simple Cost Benefit Analysis'!G47</f>
        <v>750513</v>
      </c>
      <c r="H9" s="39">
        <f>'Simple Cost Benefit Analysis'!H47</f>
        <v>3609522</v>
      </c>
    </row>
    <row r="10" ht="24.75" customHeight="1">
      <c r="A10" s="5"/>
      <c r="B10" s="21" t="s">
        <v>25</v>
      </c>
      <c r="C10" s="40"/>
      <c r="D10" s="40"/>
      <c r="E10" s="40"/>
      <c r="F10" s="40"/>
      <c r="G10" s="40"/>
      <c r="H10" s="40"/>
    </row>
    <row r="11" ht="24.75" customHeight="1">
      <c r="A11" s="5"/>
      <c r="B11" s="34" t="s">
        <v>26</v>
      </c>
      <c r="C11" s="35">
        <f>'Simple Cost Benefit Analysis'!C13</f>
        <v>305000</v>
      </c>
      <c r="D11" s="35">
        <f>'Simple Cost Benefit Analysis'!D13</f>
        <v>382000</v>
      </c>
      <c r="E11" s="35">
        <f>'Simple Cost Benefit Analysis'!E13</f>
        <v>0</v>
      </c>
      <c r="F11" s="35">
        <f>'Simple Cost Benefit Analysis'!F13</f>
        <v>0</v>
      </c>
      <c r="G11" s="35">
        <f>'Simple Cost Benefit Analysis'!G13</f>
        <v>0</v>
      </c>
      <c r="H11" s="26">
        <f>'Simple Cost Benefit Analysis'!H13</f>
        <v>687000</v>
      </c>
    </row>
    <row r="12" ht="24.75" customHeight="1">
      <c r="A12" s="5"/>
      <c r="B12" s="34" t="s">
        <v>27</v>
      </c>
      <c r="C12" s="35">
        <f>'Simple Cost Benefit Analysis'!C19</f>
        <v>261000</v>
      </c>
      <c r="D12" s="35">
        <f>'Simple Cost Benefit Analysis'!D19</f>
        <v>273000</v>
      </c>
      <c r="E12" s="35">
        <f>'Simple Cost Benefit Analysis'!E19</f>
        <v>291000</v>
      </c>
      <c r="F12" s="35">
        <f>'Simple Cost Benefit Analysis'!F19</f>
        <v>315000</v>
      </c>
      <c r="G12" s="35">
        <f>'Simple Cost Benefit Analysis'!G19</f>
        <v>345000</v>
      </c>
      <c r="H12" s="26">
        <f>'Simple Cost Benefit Analysis'!H19</f>
        <v>1485000</v>
      </c>
    </row>
    <row r="13" ht="24.75" customHeight="1">
      <c r="A13" s="5"/>
      <c r="B13" s="41" t="s">
        <v>28</v>
      </c>
      <c r="C13" s="42">
        <f>'Simple Cost Benefit Analysis'!C21</f>
        <v>566000</v>
      </c>
      <c r="D13" s="42">
        <f>'Simple Cost Benefit Analysis'!D21</f>
        <v>655000</v>
      </c>
      <c r="E13" s="42">
        <f>'Simple Cost Benefit Analysis'!E21</f>
        <v>291000</v>
      </c>
      <c r="F13" s="42">
        <f>'Simple Cost Benefit Analysis'!F21</f>
        <v>315000</v>
      </c>
      <c r="G13" s="42">
        <f>'Simple Cost Benefit Analysis'!G21</f>
        <v>345000</v>
      </c>
      <c r="H13" s="42">
        <f>'Simple Cost Benefit Analysis'!H21</f>
        <v>2172000</v>
      </c>
    </row>
    <row r="14" ht="24.75" customHeight="1">
      <c r="A14" s="5"/>
      <c r="B14" s="43" t="s">
        <v>29</v>
      </c>
      <c r="C14" s="44">
        <f t="shared" ref="C14:H14" si="1">C9-C13</f>
        <v>-146000</v>
      </c>
      <c r="D14" s="44">
        <f t="shared" si="1"/>
        <v>143303</v>
      </c>
      <c r="E14" s="44">
        <f t="shared" si="1"/>
        <v>422705</v>
      </c>
      <c r="F14" s="44">
        <f t="shared" si="1"/>
        <v>612027</v>
      </c>
      <c r="G14" s="44">
        <f t="shared" si="1"/>
        <v>405513</v>
      </c>
      <c r="H14" s="44">
        <f t="shared" si="1"/>
        <v>1437522</v>
      </c>
    </row>
    <row r="15">
      <c r="A15" s="5"/>
      <c r="B15" s="5"/>
      <c r="C15" s="5"/>
      <c r="D15" s="5"/>
      <c r="E15" s="5"/>
      <c r="F15" s="5"/>
      <c r="G15" s="5"/>
      <c r="H15" s="5"/>
    </row>
    <row r="16">
      <c r="A16" s="5"/>
      <c r="B16" s="5"/>
      <c r="C16" s="45"/>
      <c r="D16" s="46">
        <f>D9/(1+0.05)^1</f>
        <v>760288.5714</v>
      </c>
      <c r="E16" s="46">
        <f>E9/(1+0.05)^2</f>
        <v>647351.4739</v>
      </c>
      <c r="F16" s="46">
        <f>F9/(1+0.05)^3</f>
        <v>800800.7775</v>
      </c>
      <c r="G16" s="46">
        <f>G9/(1+0.05)^4</f>
        <v>617448.9025</v>
      </c>
      <c r="H16" s="46">
        <f>sum(D16:G16)</f>
        <v>2825889.725</v>
      </c>
      <c r="I16" s="47" t="s">
        <v>30</v>
      </c>
      <c r="J16" s="48"/>
      <c r="K16" s="48"/>
    </row>
    <row r="17">
      <c r="A17" s="5"/>
      <c r="B17" s="5"/>
      <c r="C17" s="49"/>
      <c r="D17" s="50">
        <f t="shared" ref="D17:G17" si="2">D16/D13</f>
        <v>1.160745911</v>
      </c>
      <c r="E17" s="50">
        <f t="shared" si="2"/>
        <v>2.224575512</v>
      </c>
      <c r="F17" s="50">
        <f t="shared" si="2"/>
        <v>2.54222469</v>
      </c>
      <c r="G17" s="50">
        <f t="shared" si="2"/>
        <v>1.789706964</v>
      </c>
      <c r="H17" s="51"/>
      <c r="I17" s="52" t="s">
        <v>31</v>
      </c>
    </row>
    <row r="18">
      <c r="A18" s="5"/>
      <c r="B18" s="5"/>
      <c r="C18" s="5"/>
      <c r="D18" s="5"/>
      <c r="E18" s="5"/>
      <c r="F18" s="5"/>
      <c r="G18" s="5"/>
      <c r="H18" s="5"/>
    </row>
    <row r="19">
      <c r="A19" s="5"/>
      <c r="B19" s="5"/>
      <c r="C19" s="53">
        <f t="shared" ref="C19:D19" si="3">C9+C13</f>
        <v>986000</v>
      </c>
      <c r="D19" s="53">
        <f t="shared" si="3"/>
        <v>1453303</v>
      </c>
      <c r="E19" s="54" t="s">
        <v>32</v>
      </c>
      <c r="F19" s="5"/>
      <c r="G19" s="5"/>
      <c r="H19" s="5"/>
    </row>
    <row r="20">
      <c r="A20" s="5"/>
      <c r="B20" s="5"/>
      <c r="C20" s="55">
        <f t="shared" ref="C20:D20" si="4">C9/C19</f>
        <v>0.4259634888</v>
      </c>
      <c r="D20" s="55">
        <f t="shared" si="4"/>
        <v>0.5493025198</v>
      </c>
      <c r="E20" s="55">
        <f>D20-C20</f>
        <v>0.123339031</v>
      </c>
      <c r="F20" s="5"/>
      <c r="G20" s="5"/>
      <c r="H20" s="5"/>
    </row>
    <row r="21" ht="15.75" customHeight="1">
      <c r="A21" s="5"/>
      <c r="B21" s="56" t="s">
        <v>33</v>
      </c>
      <c r="C21" s="55"/>
      <c r="D21" s="55"/>
      <c r="E21" s="5"/>
      <c r="F21" s="5"/>
      <c r="G21" s="5"/>
      <c r="H21" s="5"/>
    </row>
    <row r="22" ht="15.75" customHeight="1">
      <c r="A22" s="5"/>
      <c r="B22" s="57" t="s">
        <v>34</v>
      </c>
      <c r="F22" s="57"/>
      <c r="G22" s="57"/>
      <c r="H22" s="5"/>
    </row>
    <row r="23" ht="15.75" customHeight="1">
      <c r="A23" s="5"/>
      <c r="F23" s="57"/>
      <c r="G23" s="57"/>
      <c r="H23" s="5"/>
    </row>
    <row r="24" ht="29.25" customHeight="1">
      <c r="A24" s="5"/>
      <c r="F24" s="57"/>
      <c r="G24" s="57"/>
      <c r="H24" s="5"/>
    </row>
    <row r="25" ht="30.75" customHeight="1">
      <c r="A25" s="5"/>
      <c r="F25" s="57"/>
      <c r="G25" s="57"/>
      <c r="H25" s="5"/>
    </row>
    <row r="26" ht="15.75" customHeight="1">
      <c r="A26" s="5"/>
      <c r="B26" s="56" t="s">
        <v>35</v>
      </c>
      <c r="C26" s="57"/>
      <c r="D26" s="57"/>
      <c r="E26" s="57"/>
      <c r="F26" s="57"/>
      <c r="G26" s="57"/>
      <c r="H26" s="5"/>
    </row>
    <row r="27" ht="15.75" customHeight="1">
      <c r="A27" s="5"/>
      <c r="B27" s="57" t="s">
        <v>36</v>
      </c>
      <c r="F27" s="57"/>
      <c r="G27" s="57"/>
      <c r="H27" s="5"/>
    </row>
    <row r="28" ht="15.75" customHeight="1">
      <c r="A28" s="5"/>
      <c r="F28" s="57"/>
      <c r="G28" s="57"/>
      <c r="H28" s="5"/>
    </row>
    <row r="29" ht="15.75" customHeight="1">
      <c r="A29" s="5"/>
      <c r="F29" s="5"/>
      <c r="G29" s="5"/>
      <c r="H29" s="5"/>
    </row>
    <row r="30" ht="15.75" customHeight="1">
      <c r="A30" s="5"/>
      <c r="B30" s="54"/>
      <c r="C30" s="5"/>
      <c r="D30" s="5"/>
      <c r="E30" s="5"/>
      <c r="F30" s="5"/>
      <c r="G30" s="5"/>
      <c r="H30" s="5"/>
    </row>
    <row r="31" ht="15.75" customHeight="1">
      <c r="A31" s="5"/>
      <c r="F31" s="57"/>
      <c r="G31" s="57"/>
      <c r="H31" s="5"/>
    </row>
    <row r="32" ht="15.75" customHeight="1">
      <c r="A32" s="5"/>
      <c r="F32" s="57"/>
      <c r="G32" s="57"/>
      <c r="H32" s="5"/>
    </row>
    <row r="33" ht="15.75" customHeight="1">
      <c r="A33" s="5"/>
      <c r="F33" s="57"/>
      <c r="G33" s="57"/>
      <c r="H33" s="5"/>
    </row>
    <row r="34" ht="15.75" customHeight="1">
      <c r="A34" s="5"/>
      <c r="B34" s="57"/>
      <c r="C34" s="57"/>
      <c r="D34" s="57"/>
      <c r="E34" s="57"/>
      <c r="F34" s="57"/>
      <c r="G34" s="57"/>
      <c r="H34" s="5"/>
    </row>
    <row r="35" ht="15.75" customHeight="1">
      <c r="A35" s="5"/>
      <c r="B35" s="57"/>
      <c r="C35" s="57"/>
      <c r="D35" s="57"/>
      <c r="E35" s="57"/>
      <c r="F35" s="57"/>
      <c r="G35" s="57"/>
      <c r="H35" s="5"/>
    </row>
    <row r="36" ht="15.75" customHeight="1">
      <c r="A36" s="5"/>
      <c r="B36" s="57"/>
      <c r="C36" s="57"/>
      <c r="D36" s="57"/>
      <c r="E36" s="57"/>
      <c r="F36" s="57"/>
      <c r="G36" s="57"/>
      <c r="H36" s="5"/>
    </row>
    <row r="37" ht="15.75" customHeight="1">
      <c r="A37" s="5"/>
      <c r="B37" s="57"/>
      <c r="C37" s="57"/>
      <c r="D37" s="57"/>
      <c r="E37" s="57"/>
      <c r="F37" s="57"/>
      <c r="G37" s="57"/>
      <c r="H37" s="5"/>
    </row>
    <row r="38" ht="15.75" customHeight="1">
      <c r="A38" s="5"/>
      <c r="B38" s="5"/>
      <c r="C38" s="5"/>
      <c r="D38" s="5"/>
      <c r="E38" s="5"/>
      <c r="F38" s="5"/>
      <c r="G38" s="5"/>
      <c r="H38" s="5"/>
    </row>
    <row r="39" ht="15.75" customHeight="1">
      <c r="A39" s="5"/>
      <c r="B39" s="5"/>
      <c r="C39" s="5"/>
      <c r="D39" s="5"/>
      <c r="E39" s="5"/>
      <c r="F39" s="5"/>
      <c r="G39" s="5"/>
      <c r="H39" s="5"/>
    </row>
    <row r="40" ht="15.75" customHeight="1">
      <c r="A40" s="5"/>
      <c r="B40" s="5"/>
      <c r="C40" s="5"/>
      <c r="D40" s="5"/>
      <c r="E40" s="5"/>
      <c r="F40" s="5"/>
      <c r="G40" s="5"/>
      <c r="H40" s="5"/>
    </row>
    <row r="41" ht="15.75" customHeight="1">
      <c r="A41" s="5"/>
      <c r="B41" s="5"/>
      <c r="C41" s="5"/>
      <c r="D41" s="5"/>
      <c r="E41" s="5"/>
      <c r="F41" s="5"/>
      <c r="G41" s="5"/>
      <c r="H41" s="5"/>
    </row>
    <row r="42" ht="15.75" customHeight="1">
      <c r="A42" s="5"/>
      <c r="B42" s="5"/>
      <c r="C42" s="5"/>
      <c r="D42" s="5"/>
      <c r="E42" s="5"/>
      <c r="F42" s="5"/>
      <c r="G42" s="5"/>
      <c r="H42" s="5"/>
    </row>
    <row r="43" ht="15.75" customHeight="1">
      <c r="A43" s="5"/>
      <c r="B43" s="5"/>
      <c r="C43" s="5"/>
      <c r="D43" s="5"/>
      <c r="E43" s="5"/>
      <c r="F43" s="5"/>
      <c r="G43" s="5"/>
      <c r="H43" s="5"/>
    </row>
    <row r="44" ht="15.75" customHeight="1">
      <c r="A44" s="5"/>
      <c r="B44" s="5"/>
      <c r="C44" s="5"/>
      <c r="D44" s="5"/>
      <c r="E44" s="5"/>
      <c r="F44" s="5"/>
      <c r="G44" s="5"/>
      <c r="H44" s="5"/>
    </row>
    <row r="45" ht="15.75" customHeight="1">
      <c r="A45" s="5"/>
      <c r="B45" s="5"/>
      <c r="C45" s="5"/>
      <c r="D45" s="5"/>
      <c r="E45" s="5"/>
      <c r="F45" s="5"/>
      <c r="G45" s="5"/>
      <c r="H45" s="5"/>
    </row>
    <row r="46" ht="15.75" customHeight="1">
      <c r="A46" s="5"/>
      <c r="B46" s="5"/>
      <c r="C46" s="5"/>
      <c r="D46" s="5"/>
      <c r="E46" s="5"/>
      <c r="F46" s="5"/>
      <c r="G46" s="5"/>
      <c r="H46" s="5"/>
    </row>
    <row r="47" ht="15.75" customHeight="1">
      <c r="A47" s="5"/>
      <c r="B47" s="5"/>
      <c r="C47" s="5"/>
      <c r="D47" s="5"/>
      <c r="E47" s="5"/>
      <c r="F47" s="5"/>
      <c r="G47" s="5"/>
      <c r="H47" s="5"/>
    </row>
    <row r="48" ht="15.75" customHeight="1">
      <c r="A48" s="5"/>
      <c r="B48" s="5"/>
      <c r="C48" s="5"/>
      <c r="D48" s="5"/>
      <c r="E48" s="5"/>
      <c r="F48" s="5"/>
      <c r="G48" s="5"/>
      <c r="H48" s="5"/>
    </row>
    <row r="49" ht="15.75" customHeight="1">
      <c r="A49" s="5"/>
      <c r="B49" s="5"/>
      <c r="C49" s="5"/>
      <c r="D49" s="5"/>
      <c r="E49" s="5"/>
      <c r="F49" s="5"/>
      <c r="G49" s="5"/>
      <c r="H49" s="5"/>
    </row>
    <row r="50" ht="15.75" customHeight="1">
      <c r="A50" s="5"/>
      <c r="B50" s="5"/>
      <c r="C50" s="5"/>
      <c r="D50" s="5"/>
      <c r="E50" s="5"/>
      <c r="F50" s="5"/>
      <c r="G50" s="5"/>
      <c r="H50" s="5"/>
    </row>
    <row r="51" ht="15.75" customHeight="1">
      <c r="A51" s="5"/>
      <c r="B51" s="5"/>
      <c r="C51" s="5"/>
      <c r="D51" s="5"/>
      <c r="E51" s="5"/>
      <c r="F51" s="5"/>
      <c r="G51" s="5"/>
      <c r="H51" s="5"/>
    </row>
    <row r="52" ht="15.75" customHeight="1">
      <c r="A52" s="5"/>
      <c r="B52" s="5"/>
      <c r="C52" s="5"/>
      <c r="D52" s="5"/>
      <c r="E52" s="5"/>
      <c r="F52" s="5"/>
      <c r="G52" s="5"/>
      <c r="H52" s="5"/>
    </row>
    <row r="53" ht="15.75" customHeight="1">
      <c r="A53" s="5"/>
      <c r="B53" s="5"/>
      <c r="C53" s="5"/>
      <c r="D53" s="5"/>
      <c r="E53" s="5"/>
      <c r="F53" s="5"/>
      <c r="G53" s="5"/>
      <c r="H53" s="5"/>
    </row>
    <row r="54" ht="15.75" customHeight="1">
      <c r="A54" s="5"/>
      <c r="B54" s="5"/>
      <c r="C54" s="5"/>
      <c r="D54" s="5"/>
      <c r="E54" s="5"/>
      <c r="F54" s="5"/>
      <c r="G54" s="5"/>
      <c r="H54" s="5"/>
    </row>
    <row r="55" ht="15.75" customHeight="1">
      <c r="A55" s="5"/>
      <c r="B55" s="5"/>
      <c r="C55" s="5"/>
      <c r="D55" s="5"/>
      <c r="E55" s="5"/>
      <c r="F55" s="5"/>
      <c r="G55" s="5"/>
      <c r="H55" s="5"/>
    </row>
    <row r="56" ht="15.75" customHeight="1">
      <c r="A56" s="5"/>
      <c r="B56" s="5"/>
      <c r="C56" s="5"/>
      <c r="D56" s="5"/>
      <c r="E56" s="5"/>
      <c r="F56" s="5"/>
      <c r="G56" s="5"/>
      <c r="H56" s="5"/>
    </row>
    <row r="57" ht="15.75" customHeight="1">
      <c r="A57" s="5"/>
      <c r="B57" s="5"/>
      <c r="C57" s="5"/>
      <c r="D57" s="5"/>
      <c r="E57" s="5"/>
      <c r="F57" s="5"/>
      <c r="G57" s="5"/>
      <c r="H57" s="5"/>
    </row>
    <row r="58" ht="15.75" customHeight="1">
      <c r="A58" s="5"/>
      <c r="B58" s="5"/>
      <c r="C58" s="5"/>
      <c r="D58" s="5"/>
      <c r="E58" s="5"/>
      <c r="F58" s="5"/>
      <c r="G58" s="5"/>
      <c r="H58" s="5"/>
    </row>
    <row r="59" ht="15.75" customHeight="1">
      <c r="A59" s="5"/>
      <c r="B59" s="5"/>
      <c r="C59" s="5"/>
      <c r="D59" s="5"/>
      <c r="E59" s="5"/>
      <c r="F59" s="5"/>
      <c r="G59" s="5"/>
      <c r="H59" s="5"/>
    </row>
    <row r="60" ht="15.75" customHeight="1">
      <c r="A60" s="5"/>
      <c r="B60" s="5"/>
      <c r="C60" s="5"/>
      <c r="D60" s="5"/>
      <c r="E60" s="5"/>
      <c r="F60" s="5"/>
      <c r="G60" s="5"/>
      <c r="H60" s="5"/>
    </row>
    <row r="61" ht="15.75" customHeight="1">
      <c r="A61" s="5"/>
      <c r="B61" s="5"/>
      <c r="C61" s="5"/>
      <c r="D61" s="5"/>
      <c r="E61" s="5"/>
      <c r="F61" s="5"/>
      <c r="G61" s="5"/>
      <c r="H61" s="5"/>
    </row>
    <row r="62" ht="15.75" customHeight="1">
      <c r="A62" s="5"/>
      <c r="B62" s="5"/>
      <c r="C62" s="5"/>
      <c r="D62" s="5"/>
      <c r="E62" s="5"/>
      <c r="F62" s="5"/>
      <c r="G62" s="5"/>
      <c r="H62" s="5"/>
    </row>
    <row r="63" ht="15.75" customHeight="1">
      <c r="A63" s="5"/>
      <c r="B63" s="5"/>
      <c r="C63" s="5"/>
      <c r="D63" s="5"/>
      <c r="E63" s="5"/>
      <c r="F63" s="5"/>
      <c r="G63" s="5"/>
      <c r="H63" s="5"/>
    </row>
    <row r="64" ht="15.75" customHeight="1">
      <c r="A64" s="5"/>
      <c r="B64" s="5"/>
      <c r="C64" s="5"/>
      <c r="D64" s="5"/>
      <c r="E64" s="5"/>
      <c r="F64" s="5"/>
      <c r="G64" s="5"/>
      <c r="H64" s="5"/>
    </row>
    <row r="65" ht="15.75" customHeight="1">
      <c r="A65" s="5"/>
      <c r="B65" s="5"/>
      <c r="C65" s="5"/>
      <c r="D65" s="5"/>
      <c r="E65" s="5"/>
      <c r="F65" s="5"/>
      <c r="G65" s="5"/>
      <c r="H65" s="5"/>
    </row>
    <row r="66" ht="15.75" customHeight="1">
      <c r="A66" s="5"/>
      <c r="B66" s="5"/>
      <c r="C66" s="5"/>
      <c r="D66" s="5"/>
      <c r="E66" s="5"/>
      <c r="F66" s="5"/>
      <c r="G66" s="5"/>
      <c r="H66" s="5"/>
    </row>
    <row r="67" ht="15.75" customHeight="1">
      <c r="A67" s="5"/>
      <c r="B67" s="5"/>
      <c r="C67" s="5"/>
      <c r="D67" s="5"/>
      <c r="E67" s="5"/>
      <c r="F67" s="5"/>
      <c r="G67" s="5"/>
      <c r="H67" s="5"/>
    </row>
    <row r="68" ht="15.75" customHeight="1">
      <c r="A68" s="5"/>
      <c r="B68" s="5"/>
      <c r="C68" s="5"/>
      <c r="D68" s="5"/>
      <c r="E68" s="5"/>
      <c r="F68" s="5"/>
      <c r="G68" s="5"/>
      <c r="H68" s="5"/>
    </row>
    <row r="69" ht="15.75" customHeight="1">
      <c r="A69" s="5"/>
      <c r="B69" s="5"/>
      <c r="C69" s="5"/>
      <c r="D69" s="5"/>
      <c r="E69" s="5"/>
      <c r="F69" s="5"/>
      <c r="G69" s="5"/>
      <c r="H69" s="5"/>
    </row>
    <row r="70" ht="15.75" customHeight="1">
      <c r="A70" s="5"/>
      <c r="B70" s="5"/>
      <c r="C70" s="5"/>
      <c r="D70" s="5"/>
      <c r="E70" s="5"/>
      <c r="F70" s="5"/>
      <c r="G70" s="5"/>
      <c r="H70" s="5"/>
    </row>
    <row r="71" ht="15.75" customHeight="1">
      <c r="A71" s="5"/>
      <c r="B71" s="5"/>
      <c r="C71" s="5"/>
      <c r="D71" s="5"/>
      <c r="E71" s="5"/>
      <c r="F71" s="5"/>
      <c r="G71" s="5"/>
      <c r="H71" s="5"/>
    </row>
    <row r="72" ht="15.75" customHeight="1">
      <c r="A72" s="5"/>
      <c r="B72" s="5"/>
      <c r="C72" s="5"/>
      <c r="D72" s="5"/>
      <c r="E72" s="5"/>
      <c r="F72" s="5"/>
      <c r="G72" s="5"/>
      <c r="H72" s="5"/>
    </row>
    <row r="73" ht="15.75" customHeight="1">
      <c r="A73" s="5"/>
      <c r="B73" s="5"/>
      <c r="C73" s="5"/>
      <c r="D73" s="5"/>
      <c r="E73" s="5"/>
      <c r="F73" s="5"/>
      <c r="G73" s="5"/>
      <c r="H73" s="5"/>
    </row>
    <row r="74" ht="15.75" customHeight="1">
      <c r="A74" s="5"/>
      <c r="B74" s="5"/>
      <c r="C74" s="5"/>
      <c r="D74" s="5"/>
      <c r="E74" s="5"/>
      <c r="F74" s="5"/>
      <c r="G74" s="5"/>
      <c r="H74" s="5"/>
    </row>
    <row r="75" ht="15.75" customHeight="1">
      <c r="A75" s="5"/>
      <c r="B75" s="5"/>
      <c r="C75" s="5"/>
      <c r="D75" s="5"/>
      <c r="E75" s="5"/>
      <c r="F75" s="5"/>
      <c r="G75" s="5"/>
      <c r="H75" s="5"/>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2:E25"/>
    <mergeCell ref="B27:E29"/>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2016-01-28T17:42:09Z</dcterms:created>
  <dc:creator>Stephanie</dc:creator>
</cp:coreProperties>
</file>