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ceuniversity-my.sharepoint.com/personal/sk61887n_pace_edu/Documents/"/>
    </mc:Choice>
  </mc:AlternateContent>
  <xr:revisionPtr revIDLastSave="9" documentId="8_{E838D4FC-2EA5-A84E-8F2F-4A96F7DA9097}" xr6:coauthVersionLast="45" xr6:coauthVersionMax="45" xr10:uidLastSave="{0BE124AA-A974-A94E-9AE2-948FD7102337}"/>
  <bookViews>
    <workbookView xWindow="14480" yWindow="2700" windowWidth="17160" windowHeight="13680" xr2:uid="{E92317C7-DAC7-E14F-92BF-A53DB4DA0ABC}"/>
  </bookViews>
  <sheets>
    <sheet name="Sheet1" sheetId="1" r:id="rId1"/>
    <sheet name="Sheet2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C34" i="1"/>
  <c r="D34" i="1"/>
  <c r="E34" i="1"/>
  <c r="F34" i="1"/>
  <c r="G34" i="1"/>
  <c r="B40" i="1"/>
  <c r="E35" i="1"/>
  <c r="C35" i="1"/>
  <c r="C36" i="1"/>
  <c r="D35" i="1"/>
  <c r="D36" i="1"/>
  <c r="E36" i="1"/>
  <c r="B39" i="1"/>
  <c r="B38" i="1"/>
  <c r="F35" i="1"/>
  <c r="F36" i="1"/>
  <c r="B36" i="1"/>
  <c r="G35" i="1"/>
  <c r="D3" i="1"/>
  <c r="C5" i="1"/>
  <c r="B35" i="1"/>
  <c r="B34" i="1"/>
  <c r="G33" i="1"/>
  <c r="B33" i="1"/>
  <c r="C31" i="1"/>
  <c r="D31" i="1"/>
  <c r="E31" i="1"/>
  <c r="F31" i="1"/>
  <c r="G31" i="1"/>
  <c r="G30" i="1"/>
  <c r="G29" i="1"/>
  <c r="G27" i="1"/>
  <c r="C28" i="1"/>
  <c r="D28" i="1"/>
  <c r="E28" i="1"/>
  <c r="F28" i="1"/>
  <c r="G28" i="1"/>
  <c r="C26" i="1"/>
  <c r="D26" i="1"/>
  <c r="E26" i="1"/>
  <c r="F26" i="1"/>
  <c r="G26" i="1"/>
  <c r="B23" i="1"/>
  <c r="B18" i="1"/>
  <c r="B9" i="1"/>
  <c r="B10" i="1"/>
  <c r="B12" i="1"/>
  <c r="B13" i="1"/>
  <c r="B14" i="1"/>
  <c r="C6" i="1"/>
  <c r="D5" i="1"/>
  <c r="D6" i="1"/>
  <c r="E3" i="1"/>
  <c r="E5" i="1"/>
  <c r="E6" i="1"/>
  <c r="F3" i="1"/>
  <c r="F5" i="1"/>
  <c r="F6" i="1"/>
  <c r="G6" i="1"/>
  <c r="G5" i="1"/>
  <c r="G3" i="1"/>
  <c r="G4" i="1"/>
</calcChain>
</file>

<file path=xl/sharedStrings.xml><?xml version="1.0" encoding="utf-8"?>
<sst xmlns="http://schemas.openxmlformats.org/spreadsheetml/2006/main" count="41" uniqueCount="41">
  <si>
    <t>2019 (Year 0)</t>
  </si>
  <si>
    <t>2020 (Year 1)</t>
  </si>
  <si>
    <t>2021 (Year 2)</t>
  </si>
  <si>
    <t>2022 (Year 3)</t>
  </si>
  <si>
    <t>2023 (Year 4)</t>
  </si>
  <si>
    <t>Benefits</t>
  </si>
  <si>
    <t>Increased Customers</t>
  </si>
  <si>
    <t>Improvement in services</t>
  </si>
  <si>
    <t>Total Benefits</t>
  </si>
  <si>
    <t>Present Value of Total Benefits</t>
  </si>
  <si>
    <t>Development Costs - Labor</t>
  </si>
  <si>
    <t xml:space="preserve">Labor: System Analysts </t>
  </si>
  <si>
    <t>Consultant Fee</t>
  </si>
  <si>
    <t>Labor: GUI Designers</t>
  </si>
  <si>
    <t>Labor: Database Specialist</t>
  </si>
  <si>
    <t>Total Development Costs-Labor</t>
  </si>
  <si>
    <t>Labor: Programmers Developer</t>
  </si>
  <si>
    <t>Development Cost - Training</t>
  </si>
  <si>
    <t>Developmental Training</t>
  </si>
  <si>
    <t>Total Development Cost-Training</t>
  </si>
  <si>
    <t>Development server</t>
  </si>
  <si>
    <t>Database server software</t>
  </si>
  <si>
    <t>Operational Costs</t>
  </si>
  <si>
    <t>Programmer analysts</t>
  </si>
  <si>
    <t>Network technician</t>
  </si>
  <si>
    <t>Equipment Fee</t>
  </si>
  <si>
    <t>Equipment technician</t>
  </si>
  <si>
    <t>Total Operational Costs</t>
  </si>
  <si>
    <t>Total Costs</t>
  </si>
  <si>
    <t>Present Value Total Cost</t>
  </si>
  <si>
    <t>Total Benefits-Total Costs</t>
  </si>
  <si>
    <t>Cummulative Net Cast Flow</t>
  </si>
  <si>
    <t>ROI</t>
  </si>
  <si>
    <t>BEP</t>
  </si>
  <si>
    <t>NPV (assume 9% rate of return)</t>
  </si>
  <si>
    <t>Equipment installuation Fee</t>
  </si>
  <si>
    <t>Development Cost -</t>
  </si>
  <si>
    <t xml:space="preserve">Total Development Cost </t>
  </si>
  <si>
    <t>Total</t>
  </si>
  <si>
    <t>Recommendation?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</si>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</sst>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8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4" fillId="0" borderId="1" xfId="0" applyFont="1" applyBorder="1"/>
    <xf numFmtId="0" fontId="2" fillId="0" borderId="0" xfId="0" applyFont="1"/>
    <xf numFmtId="168" fontId="0" fillId="0" borderId="1" xfId="0" applyNumberFormat="1" applyBorder="1"/>
    <xf numFmtId="168" fontId="4" fillId="2" borderId="1" xfId="0" applyNumberFormat="1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6" fontId="0" fillId="0" borderId="1" xfId="0" applyNumberFormat="1" applyBorder="1"/>
    <xf numFmtId="0" fontId="0" fillId="0" borderId="1" xfId="0" applyFill="1" applyBorder="1"/>
    <xf numFmtId="168" fontId="2" fillId="2" borderId="1" xfId="0" applyNumberFormat="1" applyFont="1" applyFill="1" applyBorder="1"/>
    <xf numFmtId="6" fontId="2" fillId="2" borderId="1" xfId="0" applyNumberFormat="1" applyFont="1" applyFill="1" applyBorder="1"/>
    <xf numFmtId="168" fontId="0" fillId="2" borderId="1" xfId="0" applyNumberFormat="1" applyFill="1" applyBorder="1"/>
    <xf numFmtId="0" fontId="0" fillId="2" borderId="1" xfId="0" applyFill="1" applyBorder="1"/>
    <xf numFmtId="9" fontId="0" fillId="2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99E0-1E03-A640-B8A8-730956240D50}">
  <dimension ref="A1:G40"/>
  <sheetViews>
    <sheetView tabSelected="1" zoomScale="96" workbookViewId="0">
      <selection activeCell="C44" sqref="C44"/>
    </sheetView>
  </sheetViews>
  <sheetFormatPr baseColWidth="10" defaultRowHeight="16" x14ac:dyDescent="0.2"/>
  <cols>
    <col min="1" max="1" width="34.5" customWidth="1"/>
    <col min="2" max="2" width="12" customWidth="1"/>
    <col min="3" max="3" width="16.6640625" customWidth="1"/>
    <col min="4" max="4" width="17.1640625" customWidth="1"/>
    <col min="5" max="5" width="18.1640625" customWidth="1"/>
    <col min="6" max="6" width="16.33203125" customWidth="1"/>
    <col min="7" max="7" width="16.1640625" customWidth="1"/>
  </cols>
  <sheetData>
    <row r="1" spans="1:7" s="3" customFormat="1" ht="31" customHeight="1" x14ac:dyDescent="0.2">
      <c r="A1" s="6"/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7" t="s">
        <v>38</v>
      </c>
    </row>
    <row r="2" spans="1:7" s="3" customFormat="1" x14ac:dyDescent="0.2">
      <c r="A2" s="6" t="s">
        <v>5</v>
      </c>
      <c r="B2" s="6"/>
      <c r="C2" s="6"/>
      <c r="D2" s="6"/>
      <c r="E2" s="6"/>
      <c r="F2" s="6"/>
      <c r="G2" s="6"/>
    </row>
    <row r="3" spans="1:7" x14ac:dyDescent="0.2">
      <c r="A3" s="1" t="s">
        <v>6</v>
      </c>
      <c r="B3" s="1"/>
      <c r="C3" s="4">
        <v>1500000</v>
      </c>
      <c r="D3" s="4">
        <f>1.15*C3</f>
        <v>1724999.9999999998</v>
      </c>
      <c r="E3" s="4">
        <f t="shared" ref="E3:F3" si="0">1.15*D3</f>
        <v>1983749.9999999995</v>
      </c>
      <c r="F3" s="4">
        <f t="shared" si="0"/>
        <v>2281312.4999999991</v>
      </c>
      <c r="G3" s="4">
        <f>SUM(C3:F3)</f>
        <v>7490062.4999999991</v>
      </c>
    </row>
    <row r="4" spans="1:7" x14ac:dyDescent="0.2">
      <c r="A4" s="1" t="s">
        <v>7</v>
      </c>
      <c r="B4" s="1"/>
      <c r="C4" s="4">
        <v>200000</v>
      </c>
      <c r="D4" s="4">
        <v>200000</v>
      </c>
      <c r="E4" s="4">
        <v>200000</v>
      </c>
      <c r="F4" s="4">
        <v>200000</v>
      </c>
      <c r="G4" s="4">
        <f t="shared" ref="G4:G6" si="1">SUM(C4:F4)</f>
        <v>800000</v>
      </c>
    </row>
    <row r="5" spans="1:7" s="3" customFormat="1" x14ac:dyDescent="0.2">
      <c r="A5" s="6" t="s">
        <v>8</v>
      </c>
      <c r="B5" s="6"/>
      <c r="C5" s="5">
        <f>SUM(C3:C4)</f>
        <v>1700000</v>
      </c>
      <c r="D5" s="5">
        <f t="shared" ref="D5:F5" si="2">SUM(D3:D4)</f>
        <v>1924999.9999999998</v>
      </c>
      <c r="E5" s="5">
        <f t="shared" si="2"/>
        <v>2183749.9999999995</v>
      </c>
      <c r="F5" s="5">
        <f t="shared" si="2"/>
        <v>2481312.4999999991</v>
      </c>
      <c r="G5" s="5">
        <f t="shared" si="1"/>
        <v>8290062.4999999991</v>
      </c>
    </row>
    <row r="6" spans="1:7" x14ac:dyDescent="0.2">
      <c r="A6" s="1" t="s">
        <v>9</v>
      </c>
      <c r="B6" s="1"/>
      <c r="C6" s="5">
        <f>C5/(1.09^1)</f>
        <v>1559633.0275229358</v>
      </c>
      <c r="D6" s="5">
        <f>D5/(1.09^2)</f>
        <v>1620233.9870381276</v>
      </c>
      <c r="E6" s="5">
        <f>E5/(1.09^3)</f>
        <v>1686255.6745833484</v>
      </c>
      <c r="F6" s="5">
        <f>F5/(1.09^4)</f>
        <v>1757824.3315312096</v>
      </c>
      <c r="G6" s="5">
        <f t="shared" si="1"/>
        <v>6623947.0206756219</v>
      </c>
    </row>
    <row r="7" spans="1:7" x14ac:dyDescent="0.2">
      <c r="A7" s="1"/>
      <c r="B7" s="1"/>
      <c r="C7" s="1"/>
      <c r="D7" s="1"/>
      <c r="E7" s="1"/>
      <c r="F7" s="1"/>
      <c r="G7" s="1"/>
    </row>
    <row r="8" spans="1:7" s="3" customFormat="1" x14ac:dyDescent="0.2">
      <c r="A8" s="6" t="s">
        <v>10</v>
      </c>
      <c r="B8" s="6"/>
      <c r="C8" s="6"/>
      <c r="D8" s="6"/>
      <c r="E8" s="6"/>
      <c r="F8" s="6"/>
      <c r="G8" s="6"/>
    </row>
    <row r="9" spans="1:7" x14ac:dyDescent="0.2">
      <c r="A9" s="1" t="s">
        <v>11</v>
      </c>
      <c r="B9" s="4">
        <f>3*300*60</f>
        <v>54000</v>
      </c>
      <c r="C9" s="1"/>
      <c r="D9" s="1"/>
      <c r="E9" s="1"/>
      <c r="F9" s="1"/>
      <c r="G9" s="1"/>
    </row>
    <row r="10" spans="1:7" x14ac:dyDescent="0.2">
      <c r="A10" s="1" t="s">
        <v>16</v>
      </c>
      <c r="B10" s="4">
        <f>5*200*55</f>
        <v>55000</v>
      </c>
      <c r="C10" s="1"/>
      <c r="D10" s="1"/>
      <c r="E10" s="1"/>
      <c r="F10" s="1"/>
      <c r="G10" s="1"/>
    </row>
    <row r="11" spans="1:7" x14ac:dyDescent="0.2">
      <c r="A11" s="1" t="s">
        <v>12</v>
      </c>
      <c r="B11" s="4">
        <v>3500</v>
      </c>
      <c r="C11" s="1"/>
      <c r="D11" s="1"/>
      <c r="E11" s="1"/>
      <c r="F11" s="1"/>
      <c r="G11" s="1"/>
    </row>
    <row r="12" spans="1:7" x14ac:dyDescent="0.2">
      <c r="A12" s="1" t="s">
        <v>13</v>
      </c>
      <c r="B12" s="4">
        <f>2*100*55</f>
        <v>11000</v>
      </c>
      <c r="C12" s="1"/>
      <c r="D12" s="1"/>
      <c r="E12" s="1"/>
      <c r="F12" s="1"/>
      <c r="G12" s="1"/>
    </row>
    <row r="13" spans="1:7" x14ac:dyDescent="0.2">
      <c r="A13" s="1" t="s">
        <v>14</v>
      </c>
      <c r="B13" s="4">
        <f>200*3*65</f>
        <v>39000</v>
      </c>
      <c r="C13" s="1"/>
      <c r="D13" s="1"/>
      <c r="E13" s="1"/>
      <c r="F13" s="1"/>
      <c r="G13" s="1"/>
    </row>
    <row r="14" spans="1:7" x14ac:dyDescent="0.2">
      <c r="A14" s="2" t="s">
        <v>15</v>
      </c>
      <c r="B14" s="5">
        <f>SUM(B9:B13)</f>
        <v>162500</v>
      </c>
      <c r="C14" s="1"/>
      <c r="D14" s="1"/>
      <c r="E14" s="1"/>
      <c r="F14" s="1"/>
      <c r="G14" s="1"/>
    </row>
    <row r="15" spans="1:7" x14ac:dyDescent="0.2">
      <c r="A15" s="1"/>
      <c r="B15" s="1"/>
      <c r="C15" s="1"/>
      <c r="D15" s="1"/>
      <c r="E15" s="1"/>
      <c r="F15" s="1"/>
      <c r="G15" s="1"/>
    </row>
    <row r="16" spans="1:7" x14ac:dyDescent="0.2">
      <c r="A16" s="2" t="s">
        <v>17</v>
      </c>
      <c r="B16" s="1"/>
      <c r="C16" s="1"/>
      <c r="D16" s="1"/>
      <c r="E16" s="1"/>
      <c r="F16" s="1"/>
      <c r="G16" s="1"/>
    </row>
    <row r="17" spans="1:7" x14ac:dyDescent="0.2">
      <c r="A17" s="1" t="s">
        <v>18</v>
      </c>
      <c r="B17" s="4">
        <v>8000</v>
      </c>
      <c r="C17" s="1"/>
      <c r="D17" s="1"/>
      <c r="E17" s="1"/>
      <c r="F17" s="1"/>
      <c r="G17" s="1"/>
    </row>
    <row r="18" spans="1:7" x14ac:dyDescent="0.2">
      <c r="A18" s="2" t="s">
        <v>19</v>
      </c>
      <c r="B18" s="5">
        <f>B17</f>
        <v>8000</v>
      </c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2" t="s">
        <v>36</v>
      </c>
      <c r="B20" s="1"/>
      <c r="C20" s="1"/>
      <c r="D20" s="1"/>
      <c r="E20" s="1"/>
      <c r="F20" s="1"/>
      <c r="G20" s="1"/>
    </row>
    <row r="21" spans="1:7" x14ac:dyDescent="0.2">
      <c r="A21" s="1" t="s">
        <v>20</v>
      </c>
      <c r="B21" s="9">
        <v>20000</v>
      </c>
      <c r="C21" s="1"/>
      <c r="D21" s="1"/>
      <c r="E21" s="1"/>
      <c r="F21" s="1"/>
      <c r="G21" s="1"/>
    </row>
    <row r="22" spans="1:7" x14ac:dyDescent="0.2">
      <c r="A22" s="1" t="s">
        <v>21</v>
      </c>
      <c r="B22" s="9">
        <v>6000</v>
      </c>
      <c r="C22" s="1"/>
      <c r="D22" s="1"/>
      <c r="E22" s="1"/>
      <c r="F22" s="1"/>
      <c r="G22" s="1"/>
    </row>
    <row r="23" spans="1:7" x14ac:dyDescent="0.2">
      <c r="A23" s="2" t="s">
        <v>37</v>
      </c>
      <c r="B23" s="12">
        <f>SUM(B21:B22)</f>
        <v>26000</v>
      </c>
      <c r="C23" s="1"/>
      <c r="D23" s="1"/>
      <c r="E23" s="1"/>
      <c r="F23" s="1"/>
      <c r="G23" s="1"/>
    </row>
    <row r="24" spans="1:7" x14ac:dyDescent="0.2">
      <c r="A24" s="1"/>
      <c r="B24" s="1"/>
      <c r="C24" s="1"/>
      <c r="D24" s="1"/>
      <c r="E24" s="1"/>
      <c r="F24" s="1"/>
      <c r="G24" s="1"/>
    </row>
    <row r="25" spans="1:7" x14ac:dyDescent="0.2">
      <c r="A25" s="2" t="s">
        <v>22</v>
      </c>
      <c r="B25" s="1"/>
      <c r="C25" s="1"/>
      <c r="D25" s="1"/>
      <c r="E25" s="1"/>
      <c r="F25" s="1"/>
      <c r="G25" s="1"/>
    </row>
    <row r="26" spans="1:7" x14ac:dyDescent="0.2">
      <c r="A26" s="1" t="s">
        <v>23</v>
      </c>
      <c r="B26" s="1"/>
      <c r="C26" s="4">
        <f>5*75000</f>
        <v>375000</v>
      </c>
      <c r="D26" s="4">
        <f>1.05*C26</f>
        <v>393750</v>
      </c>
      <c r="E26" s="4">
        <f t="shared" ref="E26:F26" si="3">1.05*D26</f>
        <v>413437.5</v>
      </c>
      <c r="F26" s="4">
        <f t="shared" si="3"/>
        <v>434109.375</v>
      </c>
      <c r="G26" s="4">
        <f t="shared" ref="G26" si="4">SUM(C26:F26)</f>
        <v>1616296.875</v>
      </c>
    </row>
    <row r="27" spans="1:7" x14ac:dyDescent="0.2">
      <c r="A27" s="10" t="s">
        <v>25</v>
      </c>
      <c r="B27" s="1"/>
      <c r="C27" s="9">
        <v>700000</v>
      </c>
      <c r="D27" s="9">
        <v>750000</v>
      </c>
      <c r="E27" s="9">
        <v>775000</v>
      </c>
      <c r="F27" s="9">
        <v>800000</v>
      </c>
      <c r="G27" s="9">
        <f>SUM(C27:F27)</f>
        <v>3025000</v>
      </c>
    </row>
    <row r="28" spans="1:7" x14ac:dyDescent="0.2">
      <c r="A28" s="1" t="s">
        <v>24</v>
      </c>
      <c r="B28" s="1"/>
      <c r="C28" s="4">
        <f>2*50000</f>
        <v>100000</v>
      </c>
      <c r="D28" s="4">
        <f>1.05*C28</f>
        <v>105000</v>
      </c>
      <c r="E28" s="4">
        <f t="shared" ref="E28:F28" si="5">1.05*D28</f>
        <v>110250</v>
      </c>
      <c r="F28" s="4">
        <f t="shared" si="5"/>
        <v>115762.5</v>
      </c>
      <c r="G28" s="4">
        <f t="shared" ref="G28" si="6">SUM(C28:F28)</f>
        <v>431012.5</v>
      </c>
    </row>
    <row r="29" spans="1:7" x14ac:dyDescent="0.2">
      <c r="A29" s="10" t="s">
        <v>35</v>
      </c>
      <c r="B29" s="1"/>
      <c r="C29" s="9">
        <v>205000</v>
      </c>
      <c r="D29" s="9">
        <v>215000</v>
      </c>
      <c r="E29" s="9">
        <v>225000</v>
      </c>
      <c r="F29" s="9">
        <v>230000</v>
      </c>
      <c r="G29" s="9">
        <f>SUM(C29:F29)</f>
        <v>875000</v>
      </c>
    </row>
    <row r="30" spans="1:7" x14ac:dyDescent="0.2">
      <c r="A30" s="10" t="s">
        <v>26</v>
      </c>
      <c r="B30" s="1"/>
      <c r="C30" s="9">
        <v>305000</v>
      </c>
      <c r="D30" s="9">
        <v>315000</v>
      </c>
      <c r="E30" s="9">
        <v>325000</v>
      </c>
      <c r="F30" s="9">
        <v>330000</v>
      </c>
      <c r="G30" s="9">
        <f>SUM(C30:F30)</f>
        <v>1275000</v>
      </c>
    </row>
    <row r="31" spans="1:7" s="3" customFormat="1" x14ac:dyDescent="0.2">
      <c r="A31" s="2" t="s">
        <v>27</v>
      </c>
      <c r="B31" s="6"/>
      <c r="C31" s="11">
        <f>SUM(C26:C30)</f>
        <v>1685000</v>
      </c>
      <c r="D31" s="11">
        <f t="shared" ref="D31:G31" si="7">SUM(D26:D30)</f>
        <v>1778750</v>
      </c>
      <c r="E31" s="11">
        <f t="shared" si="7"/>
        <v>1848687.5</v>
      </c>
      <c r="F31" s="11">
        <f t="shared" si="7"/>
        <v>1909871.875</v>
      </c>
      <c r="G31" s="11">
        <f t="shared" si="7"/>
        <v>7222309.375</v>
      </c>
    </row>
    <row r="32" spans="1:7" x14ac:dyDescent="0.2">
      <c r="A32" s="1"/>
      <c r="B32" s="1"/>
      <c r="C32" s="1"/>
      <c r="D32" s="1"/>
      <c r="E32" s="1"/>
      <c r="F32" s="1"/>
      <c r="G32" s="1"/>
    </row>
    <row r="33" spans="1:7" s="3" customFormat="1" x14ac:dyDescent="0.2">
      <c r="A33" s="2" t="s">
        <v>28</v>
      </c>
      <c r="B33" s="11">
        <f>B14+B18+B23</f>
        <v>196500</v>
      </c>
      <c r="C33" s="11">
        <f>C31</f>
        <v>1685000</v>
      </c>
      <c r="D33" s="11">
        <f>D31</f>
        <v>1778750</v>
      </c>
      <c r="E33" s="11">
        <f>E31</f>
        <v>1848687.5</v>
      </c>
      <c r="F33" s="11">
        <f>F31</f>
        <v>1909871.875</v>
      </c>
      <c r="G33" s="11">
        <f>G31</f>
        <v>7222309.375</v>
      </c>
    </row>
    <row r="34" spans="1:7" x14ac:dyDescent="0.2">
      <c r="A34" s="2" t="s">
        <v>29</v>
      </c>
      <c r="B34" s="13">
        <f>B33/(1.09^0)</f>
        <v>196500</v>
      </c>
      <c r="C34" s="13">
        <f>C33/(1.09^1)</f>
        <v>1545871.5596330273</v>
      </c>
      <c r="D34" s="13">
        <f>D33/(1.09^2)</f>
        <v>1497138.2880228935</v>
      </c>
      <c r="E34" s="13">
        <f>E33/(1.09^3)</f>
        <v>1427525.9472953884</v>
      </c>
      <c r="F34" s="13">
        <f>F33/(1.09^4)</f>
        <v>1353001.3861543576</v>
      </c>
      <c r="G34" s="13">
        <f>SUM(B34:F34)</f>
        <v>6020037.1811056668</v>
      </c>
    </row>
    <row r="35" spans="1:7" s="3" customFormat="1" x14ac:dyDescent="0.2">
      <c r="A35" s="2" t="s">
        <v>30</v>
      </c>
      <c r="B35" s="11">
        <f>0-B33</f>
        <v>-196500</v>
      </c>
      <c r="C35" s="11">
        <f>C5-C33</f>
        <v>15000</v>
      </c>
      <c r="D35" s="11">
        <f>D5-D33</f>
        <v>146249.99999999977</v>
      </c>
      <c r="E35" s="11">
        <f>E5-E33</f>
        <v>335062.49999999953</v>
      </c>
      <c r="F35" s="11">
        <f>F5-F33</f>
        <v>571440.62499999907</v>
      </c>
      <c r="G35" s="11">
        <f>G5-G33</f>
        <v>1067753.1249999991</v>
      </c>
    </row>
    <row r="36" spans="1:7" x14ac:dyDescent="0.2">
      <c r="A36" s="2" t="s">
        <v>31</v>
      </c>
      <c r="B36" s="13">
        <f>B35</f>
        <v>-196500</v>
      </c>
      <c r="C36" s="13">
        <f>B36+C35</f>
        <v>-181500</v>
      </c>
      <c r="D36" s="13">
        <f>C36+D35</f>
        <v>-35250.000000000233</v>
      </c>
      <c r="E36" s="13">
        <f>D36+E35</f>
        <v>299812.4999999993</v>
      </c>
      <c r="F36" s="13">
        <f>E36+F35</f>
        <v>871253.12499999837</v>
      </c>
      <c r="G36" s="14"/>
    </row>
    <row r="37" spans="1:7" x14ac:dyDescent="0.2">
      <c r="A37" s="1"/>
      <c r="B37" s="1"/>
      <c r="C37" s="1"/>
      <c r="D37" s="1"/>
      <c r="E37" s="1"/>
      <c r="F37" s="1"/>
      <c r="G37" s="1"/>
    </row>
    <row r="38" spans="1:7" x14ac:dyDescent="0.2">
      <c r="A38" s="2" t="s">
        <v>32</v>
      </c>
      <c r="B38" s="15">
        <f>G35/G33</f>
        <v>0.14784095634230554</v>
      </c>
      <c r="C38" s="1"/>
      <c r="D38" s="1"/>
      <c r="E38" s="1"/>
      <c r="F38" s="1"/>
      <c r="G38" s="1"/>
    </row>
    <row r="39" spans="1:7" x14ac:dyDescent="0.2">
      <c r="A39" s="2" t="s">
        <v>33</v>
      </c>
      <c r="B39" s="14">
        <f>2+(E35-E36)/E35</f>
        <v>2.1052042529378854</v>
      </c>
      <c r="C39" s="1"/>
      <c r="D39" s="1"/>
      <c r="E39" s="1"/>
      <c r="F39" s="1"/>
      <c r="G39" s="1"/>
    </row>
    <row r="40" spans="1:7" x14ac:dyDescent="0.2">
      <c r="A40" s="2" t="s">
        <v>34</v>
      </c>
      <c r="B40" s="13">
        <f>G6-G34</f>
        <v>603909.83956995513</v>
      </c>
      <c r="C40" s="14" t="s">
        <v>39</v>
      </c>
      <c r="D40" s="1" t="s">
        <v>40</v>
      </c>
      <c r="E40" s="1"/>
      <c r="F40" s="1"/>
      <c r="G40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DB32-3FD1-314A-8A4B-74B5749F099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Kumar, Mr. Sunil</cp:lastModifiedBy>
  <dcterms:created xsi:type="dcterms:W3CDTF">2019-10-02T01:57:00Z</dcterms:created>
  <dcterms:modified xsi:type="dcterms:W3CDTF">2019-10-02T03:05:58Z</dcterms:modified>
</cp:coreProperties>
</file>