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 tabRatio="582" activeTab="1"/>
  </bookViews>
  <sheets>
    <sheet name="Hoja7" sheetId="8" r:id="rId1"/>
    <sheet name="Hoja8" sheetId="9" r:id="rId2"/>
    <sheet name="Hoja9" sheetId="10" r:id="rId3"/>
    <sheet name="Hoja1" sheetId="3" r:id="rId4"/>
    <sheet name="Hoja6" sheetId="7" r:id="rId5"/>
    <sheet name="Hoja2" sheetId="2" r:id="rId6"/>
    <sheet name="Hoja4" sheetId="5" r:id="rId7"/>
    <sheet name="Hoja3" sheetId="4" r:id="rId8"/>
    <sheet name="Hoja5" sheetId="6" r:id="rId9"/>
  </sheets>
  <calcPr calcId="162913"/>
</workbook>
</file>

<file path=xl/calcChain.xml><?xml version="1.0" encoding="utf-8"?>
<calcChain xmlns="http://schemas.openxmlformats.org/spreadsheetml/2006/main">
  <c r="M19" i="10" l="1"/>
  <c r="M17" i="10"/>
  <c r="M15" i="10"/>
  <c r="E49" i="9"/>
  <c r="E51" i="9"/>
  <c r="E56" i="9" s="1"/>
  <c r="E53" i="9"/>
  <c r="G53" i="9"/>
  <c r="G52" i="9"/>
  <c r="G51" i="9"/>
  <c r="M22" i="10" l="1"/>
  <c r="M16" i="9"/>
  <c r="M15" i="9"/>
  <c r="M14" i="9"/>
  <c r="M8" i="9"/>
  <c r="M7" i="9"/>
  <c r="I34" i="6" l="1"/>
  <c r="I33" i="6"/>
  <c r="I32" i="6"/>
  <c r="I31" i="6"/>
  <c r="M30" i="5" l="1"/>
  <c r="F18" i="2" l="1"/>
  <c r="I17" i="5" l="1"/>
  <c r="U20" i="5"/>
  <c r="U22" i="5"/>
  <c r="U24" i="5"/>
  <c r="U26" i="5"/>
  <c r="U28" i="5"/>
  <c r="N28" i="5"/>
  <c r="N26" i="5"/>
  <c r="S20" i="5"/>
  <c r="U30" i="5" l="1"/>
  <c r="O26" i="3"/>
  <c r="B5" i="2" l="1"/>
  <c r="T8" i="2"/>
  <c r="T9" i="2" s="1"/>
  <c r="N2" i="2"/>
  <c r="J8" i="7"/>
  <c r="T28" i="3"/>
  <c r="W13" i="3"/>
  <c r="W12" i="3"/>
  <c r="W11" i="3"/>
  <c r="I38" i="4" l="1"/>
  <c r="R29" i="3"/>
  <c r="R30" i="3" s="1"/>
  <c r="C9" i="2" l="1"/>
  <c r="X20" i="3" l="1"/>
  <c r="Y22" i="3"/>
  <c r="N4" i="6" l="1"/>
  <c r="M5" i="6"/>
  <c r="L5" i="6"/>
  <c r="Q23" i="5" l="1"/>
  <c r="D23" i="5" l="1"/>
  <c r="O18" i="5"/>
  <c r="O15" i="5"/>
  <c r="S28" i="5"/>
  <c r="S26" i="5"/>
  <c r="S24" i="5"/>
  <c r="S22" i="5"/>
  <c r="S30" i="5" l="1"/>
  <c r="N7" i="2"/>
  <c r="O21" i="5"/>
  <c r="Q24" i="5" l="1"/>
  <c r="N25" i="2"/>
  <c r="I16" i="5" l="1"/>
  <c r="Q28" i="2" l="1"/>
  <c r="Q26" i="2"/>
  <c r="Q24" i="2"/>
  <c r="Q22" i="2"/>
  <c r="N22" i="2"/>
  <c r="Q30" i="2" l="1"/>
  <c r="I19" i="2"/>
  <c r="C7" i="2"/>
  <c r="C8" i="2" s="1"/>
  <c r="C10" i="2" l="1"/>
  <c r="K22" i="2"/>
  <c r="K24" i="2" s="1"/>
  <c r="I3" i="2"/>
  <c r="F23" i="2" l="1"/>
  <c r="H23" i="2"/>
  <c r="H17" i="2"/>
  <c r="G15" i="2"/>
  <c r="G16" i="2" s="1"/>
  <c r="J24" i="3"/>
  <c r="H25" i="2" l="1"/>
  <c r="J26" i="3"/>
  <c r="N25" i="3"/>
  <c r="Q23" i="3" l="1"/>
  <c r="U26" i="3"/>
  <c r="U27" i="3" s="1"/>
  <c r="W22" i="3" l="1"/>
  <c r="W20" i="3"/>
  <c r="V20" i="3"/>
  <c r="U20" i="3"/>
  <c r="R17" i="3"/>
  <c r="R18" i="3" s="1"/>
  <c r="R19" i="3" s="1"/>
  <c r="R21" i="3" s="1"/>
  <c r="U8" i="3"/>
  <c r="U9" i="3" s="1"/>
  <c r="V22" i="3" l="1"/>
  <c r="U22" i="3"/>
  <c r="W24" i="3"/>
</calcChain>
</file>

<file path=xl/sharedStrings.xml><?xml version="1.0" encoding="utf-8"?>
<sst xmlns="http://schemas.openxmlformats.org/spreadsheetml/2006/main" count="385" uniqueCount="152">
  <si>
    <t>laterales</t>
  </si>
  <si>
    <t>cantaidad</t>
  </si>
  <si>
    <t>med.(mm)</t>
  </si>
  <si>
    <t>Estantes</t>
  </si>
  <si>
    <t>Medidas en mm</t>
  </si>
  <si>
    <t>2x18</t>
  </si>
  <si>
    <r>
      <t>4x</t>
    </r>
    <r>
      <rPr>
        <b/>
        <u/>
        <sz val="11"/>
        <color theme="1"/>
        <rFont val="Calibri"/>
        <family val="2"/>
        <scheme val="minor"/>
      </rPr>
      <t>18</t>
    </r>
  </si>
  <si>
    <t>div. Internas (2 y 3)</t>
  </si>
  <si>
    <t>Piesas</t>
  </si>
  <si>
    <t>Laterales (1 y 4)</t>
  </si>
  <si>
    <t>Módulo</t>
  </si>
  <si>
    <t>Bajo mesada</t>
  </si>
  <si>
    <t>patas de 100 mm (10cm)</t>
  </si>
  <si>
    <t>ALACENA</t>
  </si>
  <si>
    <t>cajonera</t>
  </si>
  <si>
    <t>puerta</t>
  </si>
  <si>
    <t>400 mm</t>
  </si>
  <si>
    <t>900 mm</t>
  </si>
  <si>
    <t>500 mm</t>
  </si>
  <si>
    <t>800 mm</t>
  </si>
  <si>
    <t>Puertas</t>
  </si>
  <si>
    <t xml:space="preserve">Alto </t>
  </si>
  <si>
    <t>2500x300x800</t>
  </si>
  <si>
    <t>2508 mm</t>
  </si>
  <si>
    <t>764 mm</t>
  </si>
  <si>
    <t>Inferior/Superior</t>
  </si>
  <si>
    <t>764x300</t>
  </si>
  <si>
    <t>recortes</t>
  </si>
  <si>
    <t>764x50</t>
  </si>
  <si>
    <t>Soporte p/Colgar</t>
  </si>
  <si>
    <t>Manijas puerta</t>
  </si>
  <si>
    <t xml:space="preserve">Bisagras puerta </t>
  </si>
  <si>
    <t>pares</t>
  </si>
  <si>
    <t>unidades</t>
  </si>
  <si>
    <t xml:space="preserve">patas </t>
  </si>
  <si>
    <t>corredera cajones</t>
  </si>
  <si>
    <t xml:space="preserve">fondo 3 mm </t>
  </si>
  <si>
    <t>clc</t>
  </si>
  <si>
    <t>l</t>
  </si>
  <si>
    <t>clcl</t>
  </si>
  <si>
    <t>Cantear</t>
  </si>
  <si>
    <t>800x500</t>
  </si>
  <si>
    <t>patas de 100mm</t>
  </si>
  <si>
    <t>2508x500x802</t>
  </si>
  <si>
    <t>Altura</t>
  </si>
  <si>
    <t>patas</t>
  </si>
  <si>
    <t>774x500</t>
  </si>
  <si>
    <t>piso (1)</t>
  </si>
  <si>
    <t>recorte superior (4)</t>
  </si>
  <si>
    <t>pieza (2)</t>
  </si>
  <si>
    <t>pieza (3/4)</t>
  </si>
  <si>
    <t>puertas</t>
  </si>
  <si>
    <t>Estante</t>
  </si>
  <si>
    <t>Mod</t>
  </si>
  <si>
    <t>1-2-3</t>
  </si>
  <si>
    <t>Laterales (2)</t>
  </si>
  <si>
    <t>Interior (2)</t>
  </si>
  <si>
    <t>1-2</t>
  </si>
  <si>
    <t>Cajonera</t>
  </si>
  <si>
    <t>piso</t>
  </si>
  <si>
    <t>Laterales</t>
  </si>
  <si>
    <t>recorte superior</t>
  </si>
  <si>
    <t>forma en que se calcularon</t>
  </si>
  <si>
    <t>y laterales menos los 18 mm</t>
  </si>
  <si>
    <t>los módulos, piso entero</t>
  </si>
  <si>
    <t>fondo</t>
  </si>
  <si>
    <t>contrafrente</t>
  </si>
  <si>
    <t xml:space="preserve">5 cajones </t>
  </si>
  <si>
    <t>separacion 10mm</t>
  </si>
  <si>
    <t>10 mm</t>
  </si>
  <si>
    <t>13 mm</t>
  </si>
  <si>
    <t>400-(18+18)</t>
  </si>
  <si>
    <t>390x782</t>
  </si>
  <si>
    <t>400x500</t>
  </si>
  <si>
    <t>450-(15+15)</t>
  </si>
  <si>
    <t>792-18</t>
  </si>
  <si>
    <t>estantes</t>
  </si>
  <si>
    <t>792-18=</t>
  </si>
  <si>
    <t>500-36=</t>
  </si>
  <si>
    <t>373x498</t>
  </si>
  <si>
    <t>400-36=</t>
  </si>
  <si>
    <t>3</t>
  </si>
  <si>
    <t>cl</t>
  </si>
  <si>
    <t>tapa/fondo</t>
  </si>
  <si>
    <t>338x450</t>
  </si>
  <si>
    <t>OK</t>
  </si>
  <si>
    <t>Módulo - 800x500x802 (frente/prof./altura)</t>
  </si>
  <si>
    <t>1500x450</t>
  </si>
  <si>
    <t>450x414</t>
  </si>
  <si>
    <t>1482x432</t>
  </si>
  <si>
    <t>baño</t>
  </si>
  <si>
    <t>850-36=</t>
  </si>
  <si>
    <t>782x389</t>
  </si>
  <si>
    <t>Ancho total</t>
  </si>
  <si>
    <t>ancho mod</t>
  </si>
  <si>
    <t>782x382</t>
  </si>
  <si>
    <t>2400 mm</t>
  </si>
  <si>
    <t>2400x300</t>
  </si>
  <si>
    <t>2364x100</t>
  </si>
  <si>
    <t>2395x795</t>
  </si>
  <si>
    <t>764x244</t>
  </si>
  <si>
    <t>1200x300</t>
  </si>
  <si>
    <t>1164x100</t>
  </si>
  <si>
    <t>1160x795</t>
  </si>
  <si>
    <t>900x500</t>
  </si>
  <si>
    <t>c</t>
  </si>
  <si>
    <t>795x790</t>
  </si>
  <si>
    <t>895x790</t>
  </si>
  <si>
    <t>100x400</t>
  </si>
  <si>
    <t>5mm</t>
  </si>
  <si>
    <t>100x364</t>
  </si>
  <si>
    <t>Baño</t>
  </si>
  <si>
    <t>Alacena Chica</t>
  </si>
  <si>
    <t>Alacena Grande</t>
  </si>
  <si>
    <t>piedra</t>
  </si>
  <si>
    <t>772x389</t>
  </si>
  <si>
    <t>Laterales c/cajon</t>
  </si>
  <si>
    <t>96x450</t>
  </si>
  <si>
    <t>96x302</t>
  </si>
  <si>
    <r>
      <rPr>
        <b/>
        <sz val="12"/>
        <color theme="1"/>
        <rFont val="Arial"/>
        <family val="2"/>
      </rPr>
      <t>126</t>
    </r>
    <r>
      <rPr>
        <sz val="12"/>
        <color theme="1"/>
        <rFont val="Arial"/>
        <family val="2"/>
      </rPr>
      <t>x400</t>
    </r>
  </si>
  <si>
    <t>364-(13+13)</t>
  </si>
  <si>
    <t xml:space="preserve">6 cajones </t>
  </si>
  <si>
    <t>764x100</t>
  </si>
  <si>
    <t>864x100</t>
  </si>
  <si>
    <t>864x50</t>
  </si>
  <si>
    <t>recorte</t>
  </si>
  <si>
    <t>482x382</t>
  </si>
  <si>
    <t>Bajo Mesada</t>
  </si>
  <si>
    <t>Cajones</t>
  </si>
  <si>
    <t>364x50</t>
  </si>
  <si>
    <t>ESTRUCTURA EXTERNA CORTES Y DESPIECE</t>
  </si>
  <si>
    <t>Material: Melamina 18mm MDF FAPLAC Merlot</t>
  </si>
  <si>
    <t xml:space="preserve">Tapa y piso: </t>
  </si>
  <si>
    <t>Puerta:</t>
  </si>
  <si>
    <t xml:space="preserve">Verticales:  </t>
  </si>
  <si>
    <t>Tapa Cajón:</t>
  </si>
  <si>
    <t>3x 484 x 400mm</t>
  </si>
  <si>
    <t>2x 1700 x 400mm</t>
  </si>
  <si>
    <t>1x 402 x 478mm</t>
  </si>
  <si>
    <t>1x 817 x 233mm</t>
  </si>
  <si>
    <t>"Modular Rack Santa Fe"</t>
  </si>
  <si>
    <t>Material: Melamina de 18mm de Primera Calidad</t>
  </si>
  <si>
    <t>Medidas Mesa: 160x40x37cm (Largo x Alto x Prof)</t>
  </si>
  <si>
    <t>Medida Alacena: 80x30x27cm (Largo x Alto x Prof)</t>
  </si>
  <si>
    <t>Descripcion del Producto:</t>
  </si>
  <si>
    <t>Disfruta del espacio en tu living con el modular para Tv Modelo Santa Fe de Factory Muebles. Este modular cuenta con una mesa de tv/led de 160cm de largo capaz de cargar un Led de Hasta 55" (consultar x otras medidas). Ademas posee multiples espacios para el orden de tus aparatos electronicos como Dvd, Playstation, Amplificadores, Parlantes, Sistemas de Audio...etc...</t>
  </si>
  <si>
    <t>Cuatro espacios internos con puertas, lo que permite guardar desde libros, cuadernos etc.. hasta frasadas, acolchados y todo lo que se te ocurra...</t>
  </si>
  <si>
    <t>Ademas Incluye Alacena Flotante con gran espacio de guardado de 80cm de largo con puertas rebatibles con bisargas y Pistones Neumaticos.Tambien un practico estante flotante ideal para ordenar libros u adornos.</t>
  </si>
  <si>
    <t>Construido integramente en Melamina de 18mm y con Bisagras y Pistones Neumaticos en puerta de primera calidad...</t>
  </si>
  <si>
    <t>Colores a eleccion Blanco, Negro, Wengue, cedro, haya (tambien podes combinar, puertas y cuerpo)</t>
  </si>
  <si>
    <t>Gracias x Visitarnos, Factory Muebles</t>
  </si>
  <si>
    <t>https://www.factorymuebles.com.ar/productos/mesa-tv-rack-moderno-melamina-modular-santa-fe/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</si>
</sst>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scheme val="minor"/>
    </font>
    <font>
      <sz val="6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6"/>
      <color theme="1"/>
      <name val="Calibri"/>
      <family val="2"/>
      <scheme val="minor"/>
    </font>
    <font>
      <sz val="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rgb="FFFF0000"/>
      <name val="Arial"/>
      <family val="2"/>
    </font>
    <font>
      <sz val="8"/>
      <color rgb="FF000000"/>
      <name val="Open Sans"/>
      <family val="2"/>
    </font>
    <font>
      <b/>
      <sz val="12"/>
      <color rgb="FF000000"/>
      <name val="Open Sans"/>
      <family val="2"/>
    </font>
    <font>
      <sz val="12"/>
      <color rgb="FF000000"/>
      <name val="Open Sans"/>
      <family val="2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226">
    <xf numFmtId="0" fontId="0" fillId="0" borderId="0" xfId="0"/>
    <xf numFmtId="0" fontId="0" fillId="3" borderId="0" xfId="0" applyFill="1"/>
    <xf numFmtId="0" fontId="0" fillId="4" borderId="1" xfId="0" applyFill="1" applyBorder="1" applyAlignme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3" borderId="0" xfId="0" applyFont="1" applyFill="1" applyAlignment="1">
      <alignment horizontal="right"/>
    </xf>
    <xf numFmtId="0" fontId="0" fillId="0" borderId="1" xfId="0" applyBorder="1"/>
    <xf numFmtId="0" fontId="0" fillId="0" borderId="6" xfId="0" applyBorder="1"/>
    <xf numFmtId="0" fontId="4" fillId="0" borderId="0" xfId="0" applyFont="1"/>
    <xf numFmtId="0" fontId="5" fillId="0" borderId="0" xfId="0" applyFont="1"/>
    <xf numFmtId="1" fontId="0" fillId="0" borderId="3" xfId="0" applyNumberFormat="1" applyBorder="1"/>
    <xf numFmtId="1" fontId="0" fillId="2" borderId="5" xfId="0" applyNumberFormat="1" applyFill="1" applyBorder="1"/>
    <xf numFmtId="1" fontId="0" fillId="5" borderId="5" xfId="0" applyNumberFormat="1" applyFill="1" applyBorder="1"/>
    <xf numFmtId="0" fontId="3" fillId="0" borderId="7" xfId="0" applyFont="1" applyBorder="1"/>
    <xf numFmtId="0" fontId="6" fillId="0" borderId="0" xfId="0" applyFont="1" applyAlignment="1" applyProtection="1">
      <protection locked="0"/>
    </xf>
    <xf numFmtId="0" fontId="0" fillId="3" borderId="0" xfId="0" applyFill="1" applyAlignment="1"/>
    <xf numFmtId="0" fontId="7" fillId="3" borderId="0" xfId="0" applyFont="1" applyFill="1" applyAlignment="1"/>
    <xf numFmtId="0" fontId="0" fillId="0" borderId="0" xfId="0" applyBorder="1" applyAlignment="1"/>
    <xf numFmtId="0" fontId="2" fillId="0" borderId="0" xfId="0" applyFont="1" applyBorder="1"/>
    <xf numFmtId="0" fontId="0" fillId="0" borderId="0" xfId="0" applyBorder="1"/>
    <xf numFmtId="1" fontId="0" fillId="0" borderId="6" xfId="0" applyNumberFormat="1" applyBorder="1"/>
    <xf numFmtId="1" fontId="0" fillId="6" borderId="6" xfId="0" applyNumberForma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2" borderId="13" xfId="0" applyFont="1" applyFill="1" applyBorder="1"/>
    <xf numFmtId="0" fontId="5" fillId="2" borderId="14" xfId="0" applyFont="1" applyFill="1" applyBorder="1"/>
    <xf numFmtId="0" fontId="5" fillId="0" borderId="0" xfId="0" applyFont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1" xfId="0" applyFont="1" applyFill="1" applyBorder="1" applyAlignment="1"/>
    <xf numFmtId="0" fontId="5" fillId="2" borderId="13" xfId="0" applyFont="1" applyFill="1" applyBorder="1" applyAlignment="1"/>
    <xf numFmtId="0" fontId="5" fillId="2" borderId="0" xfId="0" applyFont="1" applyFill="1" applyBorder="1" applyAlignme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0" fontId="6" fillId="3" borderId="0" xfId="0" applyFont="1" applyFill="1" applyAlignment="1"/>
    <xf numFmtId="0" fontId="1" fillId="0" borderId="0" xfId="0" applyFont="1" applyFill="1" applyAlignment="1">
      <alignment horizontal="right"/>
    </xf>
    <xf numFmtId="0" fontId="6" fillId="0" borderId="0" xfId="0" applyFont="1" applyFill="1" applyAlignment="1"/>
    <xf numFmtId="0" fontId="8" fillId="0" borderId="0" xfId="0" applyFont="1"/>
    <xf numFmtId="0" fontId="0" fillId="0" borderId="0" xfId="0" applyAlignment="1">
      <alignment horizontal="center"/>
    </xf>
    <xf numFmtId="0" fontId="5" fillId="0" borderId="11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8" xfId="0" applyFont="1" applyBorder="1"/>
    <xf numFmtId="0" fontId="5" fillId="2" borderId="7" xfId="0" applyFont="1" applyFill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5" fillId="2" borderId="9" xfId="0" applyFont="1" applyFill="1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quotePrefix="1" applyFont="1" applyAlignment="1">
      <alignment horizontal="right"/>
    </xf>
    <xf numFmtId="0" fontId="5" fillId="3" borderId="0" xfId="0" applyFont="1" applyFill="1"/>
    <xf numFmtId="0" fontId="5" fillId="7" borderId="0" xfId="0" applyFont="1" applyFill="1"/>
    <xf numFmtId="0" fontId="5" fillId="0" borderId="0" xfId="0" applyFont="1" applyAlignment="1">
      <alignment textRotation="255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Border="1"/>
    <xf numFmtId="0" fontId="5" fillId="0" borderId="17" xfId="0" applyFont="1" applyBorder="1"/>
    <xf numFmtId="0" fontId="0" fillId="0" borderId="22" xfId="0" applyBorder="1"/>
    <xf numFmtId="0" fontId="0" fillId="0" borderId="0" xfId="0" applyAlignment="1">
      <alignment horizontal="righ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textRotation="90"/>
    </xf>
    <xf numFmtId="0" fontId="5" fillId="0" borderId="0" xfId="0" applyFont="1" applyBorder="1" applyAlignment="1">
      <alignment horizontal="center"/>
    </xf>
    <xf numFmtId="0" fontId="0" fillId="0" borderId="0" xfId="0" quotePrefix="1"/>
    <xf numFmtId="0" fontId="0" fillId="0" borderId="22" xfId="0" applyBorder="1" applyAlignment="1">
      <alignment horizontal="center"/>
    </xf>
    <xf numFmtId="0" fontId="3" fillId="0" borderId="0" xfId="0" applyFont="1"/>
    <xf numFmtId="0" fontId="3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right"/>
    </xf>
    <xf numFmtId="0" fontId="0" fillId="0" borderId="22" xfId="0" applyBorder="1" applyAlignment="1">
      <alignment horizontal="center" vertical="top"/>
    </xf>
    <xf numFmtId="0" fontId="5" fillId="0" borderId="0" xfId="0" applyFont="1" applyBorder="1" applyAlignment="1">
      <alignment horizontal="right"/>
    </xf>
    <xf numFmtId="0" fontId="5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2" borderId="0" xfId="0" applyFont="1" applyFill="1"/>
    <xf numFmtId="0" fontId="5" fillId="2" borderId="13" xfId="0" applyFont="1" applyFill="1" applyBorder="1" applyAlignment="1">
      <alignment vertical="center"/>
    </xf>
    <xf numFmtId="0" fontId="5" fillId="2" borderId="8" xfId="0" applyFont="1" applyFill="1" applyBorder="1" applyAlignment="1"/>
    <xf numFmtId="0" fontId="5" fillId="2" borderId="9" xfId="0" applyFont="1" applyFill="1" applyBorder="1" applyAlignment="1">
      <alignment vertical="center"/>
    </xf>
    <xf numFmtId="0" fontId="5" fillId="2" borderId="9" xfId="0" applyFont="1" applyFill="1" applyBorder="1" applyAlignment="1"/>
    <xf numFmtId="0" fontId="5" fillId="2" borderId="1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 textRotation="90"/>
    </xf>
    <xf numFmtId="0" fontId="0" fillId="0" borderId="0" xfId="0" quotePrefix="1" applyAlignment="1">
      <alignment horizontal="right"/>
    </xf>
    <xf numFmtId="0" fontId="0" fillId="0" borderId="0" xfId="0" applyAlignment="1">
      <alignment horizontal="left"/>
    </xf>
    <xf numFmtId="1" fontId="0" fillId="0" borderId="8" xfId="0" applyNumberFormat="1" applyBorder="1"/>
    <xf numFmtId="1" fontId="0" fillId="0" borderId="9" xfId="0" applyNumberFormat="1" applyBorder="1"/>
    <xf numFmtId="1" fontId="3" fillId="0" borderId="10" xfId="0" applyNumberFormat="1" applyFont="1" applyBorder="1"/>
    <xf numFmtId="0" fontId="4" fillId="0" borderId="0" xfId="0" applyFont="1" applyFill="1"/>
    <xf numFmtId="0" fontId="0" fillId="0" borderId="0" xfId="0" applyAlignment="1">
      <alignment horizontal="center"/>
    </xf>
    <xf numFmtId="0" fontId="5" fillId="2" borderId="12" xfId="0" applyFont="1" applyFill="1" applyBorder="1" applyAlignment="1">
      <alignment horizontal="center" vertical="center" textRotation="90"/>
    </xf>
    <xf numFmtId="0" fontId="5" fillId="2" borderId="14" xfId="0" applyFont="1" applyFill="1" applyBorder="1" applyAlignment="1">
      <alignment horizontal="center" vertical="center" textRotation="90"/>
    </xf>
    <xf numFmtId="0" fontId="5" fillId="2" borderId="18" xfId="0" applyFont="1" applyFill="1" applyBorder="1" applyAlignment="1">
      <alignment horizontal="center" vertical="center" textRotation="90"/>
    </xf>
    <xf numFmtId="2" fontId="0" fillId="2" borderId="13" xfId="0" applyNumberFormat="1" applyFill="1" applyBorder="1"/>
    <xf numFmtId="0" fontId="0" fillId="2" borderId="0" xfId="0" applyFill="1" applyBorder="1"/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27" xfId="0" applyBorder="1"/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13" xfId="0" applyFill="1" applyBorder="1"/>
    <xf numFmtId="2" fontId="0" fillId="2" borderId="15" xfId="0" applyNumberFormat="1" applyFill="1" applyBorder="1"/>
    <xf numFmtId="0" fontId="0" fillId="2" borderId="17" xfId="0" applyFill="1" applyBorder="1"/>
    <xf numFmtId="0" fontId="0" fillId="2" borderId="18" xfId="0" applyFill="1" applyBorder="1" applyAlignment="1">
      <alignment horizontal="center"/>
    </xf>
    <xf numFmtId="0" fontId="0" fillId="2" borderId="11" xfId="0" applyFill="1" applyBorder="1"/>
    <xf numFmtId="0" fontId="0" fillId="2" borderId="16" xfId="0" applyFill="1" applyBorder="1"/>
    <xf numFmtId="0" fontId="0" fillId="2" borderId="16" xfId="0" applyFill="1" applyBorder="1" applyAlignment="1">
      <alignment horizontal="right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right"/>
    </xf>
    <xf numFmtId="0" fontId="0" fillId="4" borderId="0" xfId="0" applyFill="1"/>
    <xf numFmtId="0" fontId="0" fillId="8" borderId="0" xfId="0" applyFill="1"/>
    <xf numFmtId="0" fontId="5" fillId="0" borderId="16" xfId="0" applyFont="1" applyBorder="1"/>
    <xf numFmtId="0" fontId="5" fillId="2" borderId="18" xfId="0" applyFont="1" applyFill="1" applyBorder="1"/>
    <xf numFmtId="0" fontId="5" fillId="2" borderId="16" xfId="0" applyFont="1" applyFill="1" applyBorder="1"/>
    <xf numFmtId="0" fontId="5" fillId="2" borderId="0" xfId="0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textRotation="90"/>
    </xf>
    <xf numFmtId="0" fontId="5" fillId="2" borderId="9" xfId="0" applyFont="1" applyFill="1" applyBorder="1" applyAlignment="1">
      <alignment horizontal="center"/>
    </xf>
    <xf numFmtId="14" fontId="5" fillId="2" borderId="13" xfId="0" quotePrefix="1" applyNumberFormat="1" applyFont="1" applyFill="1" applyBorder="1" applyAlignment="1">
      <alignment horizontal="right"/>
    </xf>
    <xf numFmtId="0" fontId="5" fillId="2" borderId="0" xfId="0" applyFont="1" applyFill="1" applyBorder="1" applyAlignment="1">
      <alignment horizontal="right"/>
    </xf>
    <xf numFmtId="0" fontId="5" fillId="2" borderId="13" xfId="0" quotePrefix="1" applyFont="1" applyFill="1" applyBorder="1" applyAlignment="1">
      <alignment horizontal="right"/>
    </xf>
    <xf numFmtId="0" fontId="5" fillId="2" borderId="13" xfId="0" applyFont="1" applyFill="1" applyBorder="1" applyAlignment="1">
      <alignment horizontal="right"/>
    </xf>
    <xf numFmtId="0" fontId="5" fillId="2" borderId="15" xfId="0" applyFont="1" applyFill="1" applyBorder="1"/>
    <xf numFmtId="0" fontId="5" fillId="2" borderId="17" xfId="0" applyFont="1" applyFill="1" applyBorder="1"/>
    <xf numFmtId="0" fontId="5" fillId="2" borderId="17" xfId="0" applyFont="1" applyFill="1" applyBorder="1" applyAlignment="1">
      <alignment horizontal="right"/>
    </xf>
    <xf numFmtId="0" fontId="4" fillId="0" borderId="0" xfId="0" applyFont="1" applyFill="1" applyBorder="1"/>
    <xf numFmtId="14" fontId="5" fillId="2" borderId="11" xfId="0" quotePrefix="1" applyNumberFormat="1" applyFont="1" applyFill="1" applyBorder="1" applyAlignment="1">
      <alignment horizontal="right"/>
    </xf>
    <xf numFmtId="0" fontId="5" fillId="2" borderId="16" xfId="0" applyFont="1" applyFill="1" applyBorder="1" applyAlignment="1">
      <alignment horizontal="right"/>
    </xf>
    <xf numFmtId="0" fontId="0" fillId="0" borderId="0" xfId="0" applyFont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 applyBorder="1"/>
    <xf numFmtId="0" fontId="0" fillId="0" borderId="11" xfId="0" applyFont="1" applyBorder="1"/>
    <xf numFmtId="0" fontId="0" fillId="0" borderId="16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7" xfId="0" applyFont="1" applyBorder="1"/>
    <xf numFmtId="0" fontId="0" fillId="0" borderId="18" xfId="0" applyFont="1" applyBorder="1"/>
    <xf numFmtId="0" fontId="3" fillId="0" borderId="0" xfId="0" applyFont="1" applyFill="1" applyBorder="1"/>
    <xf numFmtId="2" fontId="3" fillId="0" borderId="0" xfId="0" applyNumberFormat="1" applyFont="1" applyFill="1" applyBorder="1"/>
    <xf numFmtId="0" fontId="0" fillId="0" borderId="0" xfId="0" applyAlignment="1">
      <alignment horizontal="center"/>
    </xf>
    <xf numFmtId="0" fontId="0" fillId="7" borderId="0" xfId="0" applyFill="1"/>
    <xf numFmtId="0" fontId="3" fillId="0" borderId="0" xfId="0" applyFont="1" applyAlignment="1">
      <alignment horizontal="left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0" fillId="2" borderId="19" xfId="0" applyFill="1" applyBorder="1" applyAlignment="1"/>
    <xf numFmtId="0" fontId="0" fillId="2" borderId="20" xfId="0" applyFill="1" applyBorder="1" applyAlignment="1"/>
    <xf numFmtId="0" fontId="0" fillId="2" borderId="0" xfId="0" applyFill="1" applyBorder="1" applyAlignment="1"/>
    <xf numFmtId="0" fontId="0" fillId="0" borderId="0" xfId="0" applyFont="1" applyFill="1" applyBorder="1" applyAlignment="1"/>
    <xf numFmtId="0" fontId="0" fillId="0" borderId="0" xfId="0" applyFill="1" applyBorder="1" applyAlignment="1">
      <alignment horizontal="right"/>
    </xf>
    <xf numFmtId="2" fontId="0" fillId="0" borderId="0" xfId="0" applyNumberFormat="1" applyFill="1" applyBorder="1"/>
    <xf numFmtId="14" fontId="0" fillId="0" borderId="0" xfId="0" quotePrefix="1" applyNumberFormat="1" applyFont="1" applyFill="1" applyBorder="1" applyAlignment="1">
      <alignment horizontal="right"/>
    </xf>
    <xf numFmtId="0" fontId="0" fillId="0" borderId="0" xfId="0" quotePrefix="1" applyFont="1" applyFill="1" applyBorder="1" applyAlignment="1">
      <alignment horizontal="right"/>
    </xf>
    <xf numFmtId="14" fontId="5" fillId="2" borderId="12" xfId="0" quotePrefix="1" applyNumberFormat="1" applyFont="1" applyFill="1" applyBorder="1" applyAlignment="1">
      <alignment horizontal="right"/>
    </xf>
    <xf numFmtId="0" fontId="5" fillId="2" borderId="14" xfId="0" quotePrefix="1" applyFont="1" applyFill="1" applyBorder="1" applyAlignment="1">
      <alignment horizontal="right"/>
    </xf>
    <xf numFmtId="14" fontId="5" fillId="2" borderId="14" xfId="0" quotePrefix="1" applyNumberFormat="1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0" fontId="8" fillId="2" borderId="15" xfId="0" applyFont="1" applyFill="1" applyBorder="1"/>
    <xf numFmtId="2" fontId="8" fillId="2" borderId="15" xfId="0" applyNumberFormat="1" applyFont="1" applyFill="1" applyBorder="1"/>
    <xf numFmtId="0" fontId="8" fillId="2" borderId="17" xfId="0" applyFont="1" applyFill="1" applyBorder="1" applyAlignment="1"/>
    <xf numFmtId="0" fontId="8" fillId="2" borderId="18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2" fillId="2" borderId="13" xfId="0" applyFont="1" applyFill="1" applyBorder="1" applyAlignment="1">
      <alignment horizontal="right"/>
    </xf>
    <xf numFmtId="2" fontId="8" fillId="2" borderId="0" xfId="0" applyNumberFormat="1" applyFont="1" applyFill="1" applyBorder="1"/>
    <xf numFmtId="0" fontId="12" fillId="2" borderId="0" xfId="0" applyFont="1" applyFill="1" applyBorder="1" applyAlignment="1">
      <alignment horizontal="right"/>
    </xf>
    <xf numFmtId="0" fontId="12" fillId="2" borderId="0" xfId="0" applyFont="1" applyFill="1" applyBorder="1"/>
    <xf numFmtId="0" fontId="12" fillId="2" borderId="14" xfId="0" quotePrefix="1" applyFont="1" applyFill="1" applyBorder="1" applyAlignment="1">
      <alignment horizontal="right"/>
    </xf>
    <xf numFmtId="0" fontId="12" fillId="2" borderId="15" xfId="0" applyFont="1" applyFill="1" applyBorder="1" applyAlignment="1">
      <alignment horizontal="right"/>
    </xf>
    <xf numFmtId="2" fontId="8" fillId="2" borderId="17" xfId="0" applyNumberFormat="1" applyFont="1" applyFill="1" applyBorder="1"/>
    <xf numFmtId="0" fontId="12" fillId="2" borderId="17" xfId="0" applyFont="1" applyFill="1" applyBorder="1" applyAlignment="1">
      <alignment horizontal="right"/>
    </xf>
    <xf numFmtId="0" fontId="12" fillId="2" borderId="17" xfId="0" applyFont="1" applyFill="1" applyBorder="1"/>
    <xf numFmtId="0" fontId="12" fillId="2" borderId="18" xfId="0" applyFont="1" applyFill="1" applyBorder="1"/>
    <xf numFmtId="0" fontId="12" fillId="2" borderId="15" xfId="0" applyFont="1" applyFill="1" applyBorder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1"/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6" borderId="0" xfId="0" applyFill="1" applyAlignment="1">
      <alignment horizontal="center"/>
    </xf>
    <xf numFmtId="0" fontId="5" fillId="2" borderId="16" xfId="0" applyFont="1" applyFill="1" applyBorder="1" applyAlignment="1">
      <alignment horizontal="center" vertical="center" textRotation="90"/>
    </xf>
    <xf numFmtId="0" fontId="5" fillId="2" borderId="0" xfId="0" applyFont="1" applyFill="1" applyBorder="1" applyAlignment="1">
      <alignment horizontal="center" vertical="center" textRotation="90"/>
    </xf>
    <xf numFmtId="0" fontId="5" fillId="2" borderId="17" xfId="0" applyFont="1" applyFill="1" applyBorder="1" applyAlignment="1">
      <alignment horizontal="center" vertical="center" textRotation="90"/>
    </xf>
    <xf numFmtId="0" fontId="5" fillId="0" borderId="0" xfId="0" applyFont="1" applyBorder="1" applyAlignment="1">
      <alignment horizontal="center" vertical="center" textRotation="90"/>
    </xf>
    <xf numFmtId="0" fontId="5" fillId="0" borderId="0" xfId="0" applyFont="1" applyAlignment="1">
      <alignment horizontal="center"/>
    </xf>
    <xf numFmtId="0" fontId="5" fillId="2" borderId="11" xfId="0" applyFont="1" applyFill="1" applyBorder="1" applyAlignment="1">
      <alignment horizontal="center" vertical="center" textRotation="90"/>
    </xf>
    <xf numFmtId="0" fontId="5" fillId="2" borderId="13" xfId="0" applyFont="1" applyFill="1" applyBorder="1" applyAlignment="1">
      <alignment horizontal="center" vertical="center" textRotation="90"/>
    </xf>
    <xf numFmtId="0" fontId="5" fillId="2" borderId="15" xfId="0" applyFont="1" applyFill="1" applyBorder="1" applyAlignment="1">
      <alignment horizontal="center" vertical="center" textRotation="90"/>
    </xf>
    <xf numFmtId="0" fontId="5" fillId="2" borderId="13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0" borderId="0" xfId="0" applyFont="1" applyAlignment="1">
      <alignment horizontal="center" vertical="center" textRotation="90"/>
    </xf>
    <xf numFmtId="0" fontId="5" fillId="0" borderId="11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2" borderId="23" xfId="0" applyFont="1" applyFill="1" applyBorder="1" applyAlignment="1">
      <alignment horizontal="center" vertical="center" textRotation="90"/>
    </xf>
    <xf numFmtId="0" fontId="5" fillId="2" borderId="24" xfId="0" applyFont="1" applyFill="1" applyBorder="1" applyAlignment="1">
      <alignment horizontal="center" vertical="center" textRotation="90"/>
    </xf>
    <xf numFmtId="0" fontId="5" fillId="2" borderId="25" xfId="0" applyFont="1" applyFill="1" applyBorder="1" applyAlignment="1">
      <alignment horizontal="center" vertical="center" textRotation="90"/>
    </xf>
    <xf numFmtId="0" fontId="5" fillId="0" borderId="26" xfId="0" applyFont="1" applyBorder="1" applyAlignment="1">
      <alignment horizontal="center" vertical="center" textRotation="90"/>
    </xf>
    <xf numFmtId="0" fontId="6" fillId="3" borderId="0" xfId="0" applyFont="1" applyFill="1" applyAlignment="1">
      <alignment horizontal="left"/>
    </xf>
    <xf numFmtId="0" fontId="0" fillId="9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243840</xdr:colOff>
      <xdr:row>6</xdr:row>
      <xdr:rowOff>7620</xdr:rowOff>
    </xdr:from>
    <xdr:to>
      <xdr:col>5</xdr:col>
      <xdr:colOff>788860</xdr:colOff>
      <xdr:row>29</xdr:row>
      <xdr:rowOff>175260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395" b="45606"/>
        <a:stretch/>
      </xdr:blipFill>
      <xdr:spPr>
        <a:xfrm>
          <a:off x="243840" y="1104900"/>
          <a:ext cx="4507420" cy="45262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686480</xdr:colOff>
      <xdr:row>0</xdr:row>
      <xdr:rowOff>129540</xdr:rowOff>
    </xdr:from>
    <xdr:to>
      <xdr:col>10</xdr:col>
      <xdr:colOff>191798</xdr:colOff>
      <xdr:row>11</xdr:row>
      <xdr:rowOff>25346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6400" y="129540"/>
          <a:ext cx="4260198" cy="1907486"/>
        </a:xfrm>
        <a:prstGeom prst="rect">
          <a:avLst/>
        </a:prstGeom>
      </xdr:spPr>
    </xdr:pic>
    <xdr:clientData/>
  </xdr:twoCellAnchor>
  <xdr:twoCellAnchor editAs="oneCell">
    <xdr:from>
      <xdr:col>4</xdr:col>
      <xdr:colOff>695140</xdr:colOff>
      <xdr:row>11</xdr:row>
      <xdr:rowOff>68581</xdr:rowOff>
    </xdr:from>
    <xdr:to>
      <xdr:col>10</xdr:col>
      <xdr:colOff>311832</xdr:colOff>
      <xdr:row>21</xdr:row>
      <xdr:rowOff>121921</xdr:rowOff>
    </xdr:to>
    <xdr:pic>
      <xdr:nvPicPr>
        <xdr:cNvPr id="6" name="Imagen 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46466"/>
        <a:stretch/>
      </xdr:blipFill>
      <xdr:spPr>
        <a:xfrm>
          <a:off x="3865060" y="2080261"/>
          <a:ext cx="4371572" cy="1882140"/>
        </a:xfrm>
        <a:prstGeom prst="rect">
          <a:avLst/>
        </a:prstGeom>
      </xdr:spPr>
    </xdr:pic>
    <xdr:clientData/>
  </xdr:twoCellAnchor>
  <xdr:twoCellAnchor editAs="oneCell">
    <xdr:from>
      <xdr:col>4</xdr:col>
      <xdr:colOff>702760</xdr:colOff>
      <xdr:row>21</xdr:row>
      <xdr:rowOff>106680</xdr:rowOff>
    </xdr:from>
    <xdr:to>
      <xdr:col>10</xdr:col>
      <xdr:colOff>319452</xdr:colOff>
      <xdr:row>28</xdr:row>
      <xdr:rowOff>99059</xdr:rowOff>
    </xdr:to>
    <xdr:pic>
      <xdr:nvPicPr>
        <xdr:cNvPr id="7" name="Imagen 6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4589" b="-784"/>
        <a:stretch/>
      </xdr:blipFill>
      <xdr:spPr>
        <a:xfrm>
          <a:off x="3872680" y="3947160"/>
          <a:ext cx="4371572" cy="12725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</xdr:row>
      <xdr:rowOff>180978</xdr:rowOff>
    </xdr:from>
    <xdr:to>
      <xdr:col>16</xdr:col>
      <xdr:colOff>0</xdr:colOff>
      <xdr:row>4</xdr:row>
      <xdr:rowOff>180975</xdr:rowOff>
    </xdr:to>
    <xdr:sp macro="" textlink="">
      <xdr:nvSpPr>
        <xdr:cNvPr id="2" name="Cerrar llave 1"/>
        <xdr:cNvSpPr/>
      </xdr:nvSpPr>
      <xdr:spPr>
        <a:xfrm rot="16200000">
          <a:off x="4005264" y="-1147761"/>
          <a:ext cx="190497" cy="40100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17</xdr:col>
      <xdr:colOff>27213</xdr:colOff>
      <xdr:row>5</xdr:row>
      <xdr:rowOff>0</xdr:rowOff>
    </xdr:from>
    <xdr:to>
      <xdr:col>17</xdr:col>
      <xdr:colOff>93888</xdr:colOff>
      <xdr:row>14</xdr:row>
      <xdr:rowOff>9525</xdr:rowOff>
    </xdr:to>
    <xdr:sp macro="" textlink="">
      <xdr:nvSpPr>
        <xdr:cNvPr id="3" name="Cerrar llave 2"/>
        <xdr:cNvSpPr/>
      </xdr:nvSpPr>
      <xdr:spPr>
        <a:xfrm>
          <a:off x="6847113" y="962025"/>
          <a:ext cx="66675" cy="13620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16</xdr:col>
      <xdr:colOff>27212</xdr:colOff>
      <xdr:row>6</xdr:row>
      <xdr:rowOff>0</xdr:rowOff>
    </xdr:from>
    <xdr:to>
      <xdr:col>16</xdr:col>
      <xdr:colOff>102051</xdr:colOff>
      <xdr:row>13</xdr:row>
      <xdr:rowOff>0</xdr:rowOff>
    </xdr:to>
    <xdr:sp macro="" textlink="">
      <xdr:nvSpPr>
        <xdr:cNvPr id="4" name="Cerrar llave 3"/>
        <xdr:cNvSpPr/>
      </xdr:nvSpPr>
      <xdr:spPr>
        <a:xfrm>
          <a:off x="6132737" y="1038225"/>
          <a:ext cx="74839" cy="12096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</xdr:col>
      <xdr:colOff>9525</xdr:colOff>
      <xdr:row>3</xdr:row>
      <xdr:rowOff>180978</xdr:rowOff>
    </xdr:from>
    <xdr:to>
      <xdr:col>16</xdr:col>
      <xdr:colOff>0</xdr:colOff>
      <xdr:row>4</xdr:row>
      <xdr:rowOff>180975</xdr:rowOff>
    </xdr:to>
    <xdr:sp macro="" textlink="">
      <xdr:nvSpPr>
        <xdr:cNvPr id="10" name="Cerrar llave 9"/>
        <xdr:cNvSpPr/>
      </xdr:nvSpPr>
      <xdr:spPr>
        <a:xfrm rot="16200000">
          <a:off x="4005264" y="-1147761"/>
          <a:ext cx="190497" cy="40100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5952</xdr:colOff>
      <xdr:row>14</xdr:row>
      <xdr:rowOff>5953</xdr:rowOff>
    </xdr:from>
    <xdr:to>
      <xdr:col>15</xdr:col>
      <xdr:colOff>95248</xdr:colOff>
      <xdr:row>14</xdr:row>
      <xdr:rowOff>108009</xdr:rowOff>
    </xdr:to>
    <xdr:sp macro="" textlink="">
      <xdr:nvSpPr>
        <xdr:cNvPr id="11" name="Cerrar llave 10"/>
        <xdr:cNvSpPr/>
      </xdr:nvSpPr>
      <xdr:spPr>
        <a:xfrm rot="5400000">
          <a:off x="5607416" y="1673255"/>
          <a:ext cx="102056" cy="139898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</xdr:col>
      <xdr:colOff>3571</xdr:colOff>
      <xdr:row>14</xdr:row>
      <xdr:rowOff>11906</xdr:rowOff>
    </xdr:from>
    <xdr:to>
      <xdr:col>6</xdr:col>
      <xdr:colOff>5953</xdr:colOff>
      <xdr:row>14</xdr:row>
      <xdr:rowOff>136924</xdr:rowOff>
    </xdr:to>
    <xdr:sp macro="" textlink="">
      <xdr:nvSpPr>
        <xdr:cNvPr id="14" name="Cerrar llave 13"/>
        <xdr:cNvSpPr/>
      </xdr:nvSpPr>
      <xdr:spPr>
        <a:xfrm rot="5400000">
          <a:off x="2725339" y="1695451"/>
          <a:ext cx="125018" cy="138946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11907</xdr:colOff>
      <xdr:row>14</xdr:row>
      <xdr:rowOff>11906</xdr:rowOff>
    </xdr:from>
    <xdr:to>
      <xdr:col>11</xdr:col>
      <xdr:colOff>5954</xdr:colOff>
      <xdr:row>14</xdr:row>
      <xdr:rowOff>113962</xdr:rowOff>
    </xdr:to>
    <xdr:sp macro="" textlink="">
      <xdr:nvSpPr>
        <xdr:cNvPr id="15" name="Cerrar llave 14"/>
        <xdr:cNvSpPr/>
      </xdr:nvSpPr>
      <xdr:spPr>
        <a:xfrm rot="5400000">
          <a:off x="4172715" y="1679208"/>
          <a:ext cx="102056" cy="139898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6804</xdr:colOff>
      <xdr:row>14</xdr:row>
      <xdr:rowOff>1</xdr:rowOff>
    </xdr:from>
    <xdr:to>
      <xdr:col>8</xdr:col>
      <xdr:colOff>0</xdr:colOff>
      <xdr:row>14</xdr:row>
      <xdr:rowOff>125019</xdr:rowOff>
    </xdr:to>
    <xdr:sp macro="" textlink="">
      <xdr:nvSpPr>
        <xdr:cNvPr id="2" name="Cerrar llave 1"/>
        <xdr:cNvSpPr/>
      </xdr:nvSpPr>
      <xdr:spPr>
        <a:xfrm rot="5400000">
          <a:off x="2369768" y="1576305"/>
          <a:ext cx="125018" cy="161244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0</xdr:colOff>
      <xdr:row>14</xdr:row>
      <xdr:rowOff>6806</xdr:rowOff>
    </xdr:from>
    <xdr:to>
      <xdr:col>4</xdr:col>
      <xdr:colOff>0</xdr:colOff>
      <xdr:row>14</xdr:row>
      <xdr:rowOff>132291</xdr:rowOff>
    </xdr:to>
    <xdr:sp macro="" textlink="">
      <xdr:nvSpPr>
        <xdr:cNvPr id="3" name="Cerrar llave 2"/>
        <xdr:cNvSpPr/>
      </xdr:nvSpPr>
      <xdr:spPr>
        <a:xfrm rot="5400000">
          <a:off x="1127882" y="1960942"/>
          <a:ext cx="125485" cy="8572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228599</xdr:colOff>
      <xdr:row>10</xdr:row>
      <xdr:rowOff>180975</xdr:rowOff>
    </xdr:from>
    <xdr:to>
      <xdr:col>28</xdr:col>
      <xdr:colOff>381000</xdr:colOff>
      <xdr:row>25</xdr:row>
      <xdr:rowOff>114300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94" t="27038" r="4848" b="14974"/>
        <a:stretch/>
      </xdr:blipFill>
      <xdr:spPr>
        <a:xfrm>
          <a:off x="13887449" y="2219325"/>
          <a:ext cx="6248401" cy="2819400"/>
        </a:xfrm>
        <a:prstGeom prst="rect">
          <a:avLst/>
        </a:prstGeom>
      </xdr:spPr>
    </xdr:pic>
    <xdr:clientData/>
  </xdr:twoCellAnchor>
  <xdr:twoCellAnchor editAs="oneCell">
    <xdr:from>
      <xdr:col>20</xdr:col>
      <xdr:colOff>299952</xdr:colOff>
      <xdr:row>0</xdr:row>
      <xdr:rowOff>57150</xdr:rowOff>
    </xdr:from>
    <xdr:to>
      <xdr:col>27</xdr:col>
      <xdr:colOff>457199</xdr:colOff>
      <xdr:row>9</xdr:row>
      <xdr:rowOff>180974</xdr:rowOff>
    </xdr:to>
    <xdr:pic>
      <xdr:nvPicPr>
        <xdr:cNvPr id="7" name="Imagen 6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2126"/>
        <a:stretch/>
      </xdr:blipFill>
      <xdr:spPr>
        <a:xfrm>
          <a:off x="13958802" y="57150"/>
          <a:ext cx="5491247" cy="1971674"/>
        </a:xfrm>
        <a:prstGeom prst="rect">
          <a:avLst/>
        </a:prstGeom>
      </xdr:spPr>
    </xdr:pic>
    <xdr:clientData/>
  </xdr:twoCellAnchor>
  <xdr:twoCellAnchor>
    <xdr:from>
      <xdr:col>6</xdr:col>
      <xdr:colOff>104776</xdr:colOff>
      <xdr:row>5</xdr:row>
      <xdr:rowOff>152399</xdr:rowOff>
    </xdr:from>
    <xdr:to>
      <xdr:col>7</xdr:col>
      <xdr:colOff>619126</xdr:colOff>
      <xdr:row>8</xdr:row>
      <xdr:rowOff>171449</xdr:rowOff>
    </xdr:to>
    <xdr:sp macro="" textlink="">
      <xdr:nvSpPr>
        <xdr:cNvPr id="2" name="Rectángulo redondeado 1"/>
        <xdr:cNvSpPr/>
      </xdr:nvSpPr>
      <xdr:spPr>
        <a:xfrm>
          <a:off x="5133976" y="1219199"/>
          <a:ext cx="1276350" cy="6000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</xdr:row>
      <xdr:rowOff>19050</xdr:rowOff>
    </xdr:from>
    <xdr:to>
      <xdr:col>8</xdr:col>
      <xdr:colOff>66226</xdr:colOff>
      <xdr:row>14</xdr:row>
      <xdr:rowOff>9072</xdr:rowOff>
    </xdr:to>
    <xdr:sp macro="" textlink="">
      <xdr:nvSpPr>
        <xdr:cNvPr id="2" name="Cerrar llave 1"/>
        <xdr:cNvSpPr/>
      </xdr:nvSpPr>
      <xdr:spPr>
        <a:xfrm>
          <a:off x="2486025" y="333375"/>
          <a:ext cx="113851" cy="1628322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10528</xdr:colOff>
      <xdr:row>2</xdr:row>
      <xdr:rowOff>9525</xdr:rowOff>
    </xdr:from>
    <xdr:to>
      <xdr:col>7</xdr:col>
      <xdr:colOff>56247</xdr:colOff>
      <xdr:row>13</xdr:row>
      <xdr:rowOff>4536</xdr:rowOff>
    </xdr:to>
    <xdr:sp macro="" textlink="">
      <xdr:nvSpPr>
        <xdr:cNvPr id="3" name="Cerrar llave 2"/>
        <xdr:cNvSpPr/>
      </xdr:nvSpPr>
      <xdr:spPr>
        <a:xfrm>
          <a:off x="2196742" y="277132"/>
          <a:ext cx="45719" cy="145551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716841</xdr:colOff>
      <xdr:row>3</xdr:row>
      <xdr:rowOff>0</xdr:rowOff>
    </xdr:from>
    <xdr:to>
      <xdr:col>4</xdr:col>
      <xdr:colOff>560</xdr:colOff>
      <xdr:row>3</xdr:row>
      <xdr:rowOff>190500</xdr:rowOff>
    </xdr:to>
    <xdr:sp macro="" textlink="">
      <xdr:nvSpPr>
        <xdr:cNvPr id="4" name="Cerrar llave 3"/>
        <xdr:cNvSpPr/>
      </xdr:nvSpPr>
      <xdr:spPr>
        <a:xfrm rot="10800000">
          <a:off x="1613779" y="464344"/>
          <a:ext cx="45719" cy="190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11905</xdr:colOff>
      <xdr:row>16</xdr:row>
      <xdr:rowOff>119062</xdr:rowOff>
    </xdr:from>
    <xdr:to>
      <xdr:col>5</xdr:col>
      <xdr:colOff>65484</xdr:colOff>
      <xdr:row>17</xdr:row>
      <xdr:rowOff>17859</xdr:rowOff>
    </xdr:to>
    <xdr:sp macro="" textlink="">
      <xdr:nvSpPr>
        <xdr:cNvPr id="5" name="Cerrar llave 4"/>
        <xdr:cNvSpPr/>
      </xdr:nvSpPr>
      <xdr:spPr>
        <a:xfrm rot="5400000">
          <a:off x="1235272" y="1985367"/>
          <a:ext cx="89297" cy="1012032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b"/>
        <a:lstStyle/>
        <a:p>
          <a:pPr algn="l"/>
          <a:endParaRPr lang="es-ES" sz="1100"/>
        </a:p>
      </xdr:txBody>
    </xdr:sp>
    <xdr:clientData/>
  </xdr:twoCellAnchor>
  <xdr:twoCellAnchor>
    <xdr:from>
      <xdr:col>2</xdr:col>
      <xdr:colOff>9524</xdr:colOff>
      <xdr:row>14</xdr:row>
      <xdr:rowOff>146449</xdr:rowOff>
    </xdr:from>
    <xdr:to>
      <xdr:col>5</xdr:col>
      <xdr:colOff>0</xdr:colOff>
      <xdr:row>15</xdr:row>
      <xdr:rowOff>41676</xdr:rowOff>
    </xdr:to>
    <xdr:sp macro="" textlink="">
      <xdr:nvSpPr>
        <xdr:cNvPr id="6" name="Cerrar llave 5"/>
        <xdr:cNvSpPr/>
      </xdr:nvSpPr>
      <xdr:spPr>
        <a:xfrm rot="5400000">
          <a:off x="1235867" y="1694262"/>
          <a:ext cx="85727" cy="88344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3572</xdr:colOff>
      <xdr:row>11</xdr:row>
      <xdr:rowOff>138910</xdr:rowOff>
    </xdr:from>
    <xdr:to>
      <xdr:col>3</xdr:col>
      <xdr:colOff>758034</xdr:colOff>
      <xdr:row>11</xdr:row>
      <xdr:rowOff>198436</xdr:rowOff>
    </xdr:to>
    <xdr:sp macro="" textlink="">
      <xdr:nvSpPr>
        <xdr:cNvPr id="7" name="Cerrar llave 6"/>
        <xdr:cNvSpPr/>
      </xdr:nvSpPr>
      <xdr:spPr>
        <a:xfrm rot="16200000">
          <a:off x="1247978" y="1351161"/>
          <a:ext cx="59526" cy="754462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666750</xdr:colOff>
      <xdr:row>2</xdr:row>
      <xdr:rowOff>0</xdr:rowOff>
    </xdr:from>
    <xdr:to>
      <xdr:col>19</xdr:col>
      <xdr:colOff>104274</xdr:colOff>
      <xdr:row>14</xdr:row>
      <xdr:rowOff>142607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381000"/>
          <a:ext cx="4009524" cy="2142857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15</xdr:row>
      <xdr:rowOff>57150</xdr:rowOff>
    </xdr:from>
    <xdr:to>
      <xdr:col>19</xdr:col>
      <xdr:colOff>333375</xdr:colOff>
      <xdr:row>29</xdr:row>
      <xdr:rowOff>161626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91350" y="2914650"/>
          <a:ext cx="4219575" cy="2390476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180978</xdr:rowOff>
    </xdr:from>
    <xdr:to>
      <xdr:col>11</xdr:col>
      <xdr:colOff>0</xdr:colOff>
      <xdr:row>4</xdr:row>
      <xdr:rowOff>180975</xdr:rowOff>
    </xdr:to>
    <xdr:sp macro="" textlink="">
      <xdr:nvSpPr>
        <xdr:cNvPr id="14" name="Cerrar llave 13"/>
        <xdr:cNvSpPr/>
      </xdr:nvSpPr>
      <xdr:spPr>
        <a:xfrm rot="16200000">
          <a:off x="4005264" y="-1147761"/>
          <a:ext cx="190497" cy="40100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8</xdr:col>
      <xdr:colOff>6802</xdr:colOff>
      <xdr:row>14</xdr:row>
      <xdr:rowOff>6806</xdr:rowOff>
    </xdr:from>
    <xdr:to>
      <xdr:col>9</xdr:col>
      <xdr:colOff>603251</xdr:colOff>
      <xdr:row>14</xdr:row>
      <xdr:rowOff>125867</xdr:rowOff>
    </xdr:to>
    <xdr:sp macro="" textlink="">
      <xdr:nvSpPr>
        <xdr:cNvPr id="15" name="Cerrar llave 14"/>
        <xdr:cNvSpPr/>
      </xdr:nvSpPr>
      <xdr:spPr>
        <a:xfrm rot="5400000">
          <a:off x="5341371" y="1777887"/>
          <a:ext cx="119061" cy="1206049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5</xdr:col>
      <xdr:colOff>9524</xdr:colOff>
      <xdr:row>14</xdr:row>
      <xdr:rowOff>2725</xdr:rowOff>
    </xdr:from>
    <xdr:to>
      <xdr:col>6</xdr:col>
      <xdr:colOff>605973</xdr:colOff>
      <xdr:row>14</xdr:row>
      <xdr:rowOff>121786</xdr:rowOff>
    </xdr:to>
    <xdr:sp macro="" textlink="">
      <xdr:nvSpPr>
        <xdr:cNvPr id="16" name="Cerrar llave 15"/>
        <xdr:cNvSpPr/>
      </xdr:nvSpPr>
      <xdr:spPr>
        <a:xfrm rot="5400000">
          <a:off x="4029643" y="1773806"/>
          <a:ext cx="119061" cy="1206049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</xdr:col>
      <xdr:colOff>5431</xdr:colOff>
      <xdr:row>13</xdr:row>
      <xdr:rowOff>66673</xdr:rowOff>
    </xdr:from>
    <xdr:to>
      <xdr:col>3</xdr:col>
      <xdr:colOff>601879</xdr:colOff>
      <xdr:row>14</xdr:row>
      <xdr:rowOff>117699</xdr:rowOff>
    </xdr:to>
    <xdr:sp macro="" textlink="">
      <xdr:nvSpPr>
        <xdr:cNvPr id="17" name="Cerrar llave 16"/>
        <xdr:cNvSpPr/>
      </xdr:nvSpPr>
      <xdr:spPr>
        <a:xfrm rot="5400000">
          <a:off x="2711779" y="1770400"/>
          <a:ext cx="117701" cy="1206048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torymuebles.com.ar/productos/mesa-tv-rack-moderno-melamina-modular-santa-f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8:H22"/>
  <sheetViews>
    <sheetView topLeftCell="A7" workbookViewId="0">
      <selection activeCell="H10" sqref="H10"/>
    </sheetView>
  </sheetViews>
  <sheetFormatPr baseColWidth="10" defaultRowHeight="15"/>
  <sheetData>
    <row r="8" spans="8:8" ht="15.75">
      <c r="H8" s="188" t="s">
        <v>140</v>
      </c>
    </row>
    <row r="9" spans="8:8" ht="15.75">
      <c r="H9" s="189" t="s">
        <v>141</v>
      </c>
    </row>
    <row r="10" spans="8:8" ht="15.75">
      <c r="H10" s="189" t="s">
        <v>142</v>
      </c>
    </row>
    <row r="11" spans="8:8" ht="15.75">
      <c r="H11" s="189" t="s">
        <v>143</v>
      </c>
    </row>
    <row r="13" spans="8:8">
      <c r="H13" s="187" t="s">
        <v>144</v>
      </c>
    </row>
    <row r="14" spans="8:8">
      <c r="H14" s="187" t="s">
        <v>145</v>
      </c>
    </row>
    <row r="15" spans="8:8">
      <c r="H15" s="187" t="s">
        <v>146</v>
      </c>
    </row>
    <row r="16" spans="8:8">
      <c r="H16" s="187" t="s">
        <v>147</v>
      </c>
    </row>
    <row r="17" spans="8:8">
      <c r="H17" s="187" t="s">
        <v>148</v>
      </c>
    </row>
    <row r="18" spans="8:8">
      <c r="H18" s="187" t="s">
        <v>149</v>
      </c>
    </row>
    <row r="19" spans="8:8">
      <c r="H19" s="187" t="s">
        <v>150</v>
      </c>
    </row>
    <row r="22" spans="8:8">
      <c r="H22" s="190" t="s">
        <v>151</v>
      </c>
    </row>
  </sheetData>
  <hyperlinks>
    <hyperlink ref="H22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6"/>
  <sheetViews>
    <sheetView tabSelected="1" topLeftCell="A2" workbookViewId="0">
      <selection activeCell="D11" sqref="D11"/>
    </sheetView>
  </sheetViews>
  <sheetFormatPr baseColWidth="10" defaultRowHeight="15"/>
  <cols>
    <col min="2" max="2" width="15.28515625" bestFit="1" customWidth="1"/>
  </cols>
  <sheetData>
    <row r="2" spans="1:13">
      <c r="A2" t="s">
        <v>130</v>
      </c>
    </row>
    <row r="3" spans="1:13">
      <c r="A3" t="s">
        <v>131</v>
      </c>
    </row>
    <row r="6" spans="1:13">
      <c r="M6">
        <v>520</v>
      </c>
    </row>
    <row r="7" spans="1:13">
      <c r="A7" t="s">
        <v>134</v>
      </c>
      <c r="B7" t="s">
        <v>136</v>
      </c>
      <c r="M7">
        <f>18*2</f>
        <v>36</v>
      </c>
    </row>
    <row r="8" spans="1:13">
      <c r="A8" t="s">
        <v>132</v>
      </c>
      <c r="B8" t="s">
        <v>137</v>
      </c>
      <c r="M8">
        <f>+M6-M7</f>
        <v>484</v>
      </c>
    </row>
    <row r="10" spans="1:13">
      <c r="A10" t="s">
        <v>133</v>
      </c>
      <c r="B10" t="s">
        <v>138</v>
      </c>
    </row>
    <row r="11" spans="1:13">
      <c r="A11" t="s">
        <v>135</v>
      </c>
      <c r="B11" t="s">
        <v>139</v>
      </c>
    </row>
    <row r="13" spans="1:13">
      <c r="M13">
        <v>1700</v>
      </c>
    </row>
    <row r="14" spans="1:13">
      <c r="M14">
        <f>18*3</f>
        <v>54</v>
      </c>
    </row>
    <row r="15" spans="1:13">
      <c r="M15">
        <f>+M13-M14</f>
        <v>1646</v>
      </c>
    </row>
    <row r="16" spans="1:13">
      <c r="M16">
        <f>+M15/2</f>
        <v>823</v>
      </c>
    </row>
    <row r="45" spans="5:5">
      <c r="E45">
        <v>18</v>
      </c>
    </row>
    <row r="46" spans="5:5">
      <c r="E46">
        <v>4</v>
      </c>
    </row>
    <row r="47" spans="5:5">
      <c r="E47" s="34">
        <v>30</v>
      </c>
    </row>
    <row r="48" spans="5:5">
      <c r="E48">
        <v>4</v>
      </c>
    </row>
    <row r="49" spans="5:7">
      <c r="E49" s="34">
        <f>+E47</f>
        <v>30</v>
      </c>
    </row>
    <row r="50" spans="5:7">
      <c r="E50">
        <v>4</v>
      </c>
      <c r="G50">
        <v>170</v>
      </c>
    </row>
    <row r="51" spans="5:7">
      <c r="E51" s="34">
        <f>+E47</f>
        <v>30</v>
      </c>
      <c r="G51">
        <f>18*2</f>
        <v>36</v>
      </c>
    </row>
    <row r="52" spans="5:7">
      <c r="E52">
        <v>4</v>
      </c>
      <c r="G52">
        <f>+G50-G51</f>
        <v>134</v>
      </c>
    </row>
    <row r="53" spans="5:7">
      <c r="E53" s="34">
        <f>+E47</f>
        <v>30</v>
      </c>
      <c r="G53">
        <f>+G52/4</f>
        <v>33.5</v>
      </c>
    </row>
    <row r="54" spans="5:7">
      <c r="E54">
        <v>4</v>
      </c>
    </row>
    <row r="55" spans="5:7">
      <c r="E55">
        <v>18</v>
      </c>
    </row>
    <row r="56" spans="5:7">
      <c r="E56">
        <f>SUM(E45:E55)</f>
        <v>176</v>
      </c>
      <c r="F56">
        <v>176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"/>
  <sheetViews>
    <sheetView workbookViewId="0">
      <selection activeCell="M15" sqref="M15:M17"/>
    </sheetView>
  </sheetViews>
  <sheetFormatPr baseColWidth="10" defaultRowHeight="15"/>
  <cols>
    <col min="2" max="2" width="1" customWidth="1"/>
    <col min="3" max="3" width="0.7109375" customWidth="1"/>
    <col min="5" max="5" width="0.7109375" customWidth="1"/>
    <col min="7" max="7" width="0.7109375" customWidth="1"/>
    <col min="9" max="9" width="0.7109375" customWidth="1"/>
    <col min="11" max="11" width="0.7109375" customWidth="1"/>
    <col min="12" max="12" width="1" customWidth="1"/>
  </cols>
  <sheetData>
    <row r="2" spans="2:13" ht="5.25" customHeight="1"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</row>
    <row r="3" spans="2:13" ht="2.25" customHeight="1">
      <c r="B3" s="225"/>
      <c r="L3" s="225"/>
    </row>
    <row r="4" spans="2:13">
      <c r="B4" s="225"/>
      <c r="D4" s="34"/>
      <c r="F4" s="34"/>
      <c r="H4" s="34"/>
      <c r="J4" s="34"/>
      <c r="L4" s="225"/>
    </row>
    <row r="5" spans="2:13">
      <c r="B5" s="225"/>
      <c r="D5" s="34"/>
      <c r="F5" s="34"/>
      <c r="H5" s="34"/>
      <c r="J5" s="34"/>
      <c r="L5" s="225"/>
    </row>
    <row r="6" spans="2:13">
      <c r="B6" s="225"/>
      <c r="D6" s="34"/>
      <c r="F6" s="34"/>
      <c r="H6" s="34"/>
      <c r="J6" s="34"/>
      <c r="L6" s="225"/>
    </row>
    <row r="7" spans="2:13">
      <c r="B7" s="225"/>
      <c r="D7" s="34"/>
      <c r="F7" s="34"/>
      <c r="H7" s="34"/>
      <c r="J7" s="34"/>
      <c r="L7" s="225"/>
    </row>
    <row r="8" spans="2:13" ht="2.25" customHeight="1">
      <c r="B8" s="225"/>
      <c r="L8" s="225"/>
    </row>
    <row r="9" spans="2:13" ht="4.5" customHeight="1">
      <c r="B9" s="225"/>
      <c r="C9" s="225"/>
      <c r="D9" s="225"/>
      <c r="E9" s="225"/>
      <c r="F9" s="225"/>
      <c r="G9" s="225"/>
      <c r="H9" s="225"/>
      <c r="I9" s="225"/>
      <c r="J9" s="225"/>
      <c r="K9" s="225"/>
      <c r="L9" s="225"/>
    </row>
    <row r="11" spans="2:13">
      <c r="M11">
        <v>18</v>
      </c>
    </row>
    <row r="12" spans="2:13">
      <c r="M12">
        <v>4</v>
      </c>
    </row>
    <row r="13" spans="2:13">
      <c r="M13" s="34">
        <v>26</v>
      </c>
    </row>
    <row r="14" spans="2:13">
      <c r="M14">
        <v>4</v>
      </c>
    </row>
    <row r="15" spans="2:13">
      <c r="M15" s="34">
        <f>+M13</f>
        <v>26</v>
      </c>
    </row>
    <row r="16" spans="2:13">
      <c r="M16">
        <v>4</v>
      </c>
    </row>
    <row r="17" spans="13:13">
      <c r="M17" s="34">
        <f>+M13</f>
        <v>26</v>
      </c>
    </row>
    <row r="18" spans="13:13">
      <c r="M18">
        <v>4</v>
      </c>
    </row>
    <row r="19" spans="13:13">
      <c r="M19" s="34">
        <f>+M13</f>
        <v>26</v>
      </c>
    </row>
    <row r="20" spans="13:13">
      <c r="M20">
        <v>4</v>
      </c>
    </row>
    <row r="21" spans="13:13">
      <c r="M21">
        <v>18</v>
      </c>
    </row>
    <row r="22" spans="13:13">
      <c r="M22">
        <f>SUM(M11:M21)</f>
        <v>160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zoomScale="110" zoomScaleNormal="110" workbookViewId="0">
      <selection activeCell="I37" sqref="I37"/>
    </sheetView>
  </sheetViews>
  <sheetFormatPr baseColWidth="10" defaultColWidth="9.140625" defaultRowHeight="15"/>
  <cols>
    <col min="1" max="1" width="17.5703125" customWidth="1"/>
    <col min="2" max="2" width="13.7109375" bestFit="1" customWidth="1"/>
    <col min="3" max="3" width="1.140625" customWidth="1"/>
    <col min="6" max="6" width="1.140625" customWidth="1"/>
    <col min="7" max="7" width="0.42578125" style="35" customWidth="1"/>
    <col min="8" max="8" width="1.42578125" customWidth="1"/>
    <col min="11" max="11" width="1.140625" customWidth="1"/>
    <col min="12" max="12" width="0.42578125" style="35" customWidth="1"/>
    <col min="13" max="13" width="1.140625" customWidth="1"/>
    <col min="16" max="16" width="1.140625" customWidth="1"/>
    <col min="17" max="17" width="10.7109375" customWidth="1"/>
    <col min="18" max="18" width="11.5703125" bestFit="1" customWidth="1"/>
    <col min="19" max="19" width="2.85546875" customWidth="1"/>
    <col min="20" max="20" width="11.140625" customWidth="1"/>
    <col min="22" max="22" width="10.7109375" bestFit="1" customWidth="1"/>
    <col min="23" max="23" width="11.140625" bestFit="1" customWidth="1"/>
  </cols>
  <sheetData>
    <row r="1" spans="1:23" ht="15.75" thickBot="1">
      <c r="A1" s="14"/>
    </row>
    <row r="2" spans="1:23">
      <c r="A2" t="s">
        <v>13</v>
      </c>
      <c r="B2" t="s">
        <v>22</v>
      </c>
      <c r="R2" s="18"/>
      <c r="S2" s="18"/>
      <c r="T2" s="18"/>
      <c r="U2" s="19"/>
    </row>
    <row r="3" spans="1:23">
      <c r="R3" s="18"/>
      <c r="S3" s="18"/>
      <c r="T3" s="18"/>
      <c r="U3" s="20"/>
    </row>
    <row r="4" spans="1:23">
      <c r="I4" s="195" t="s">
        <v>96</v>
      </c>
      <c r="J4" s="195"/>
      <c r="Q4" s="32" t="s">
        <v>0</v>
      </c>
    </row>
    <row r="6" spans="1:23" ht="6" customHeight="1">
      <c r="B6" s="15"/>
      <c r="C6" s="39">
        <v>5</v>
      </c>
      <c r="D6" s="39"/>
      <c r="E6" s="39"/>
      <c r="F6" s="39"/>
      <c r="G6" s="41"/>
      <c r="H6" s="39"/>
      <c r="I6" s="39"/>
      <c r="J6" s="39"/>
      <c r="K6" s="39"/>
      <c r="L6" s="41"/>
      <c r="M6" s="39"/>
      <c r="N6" s="39"/>
      <c r="O6" s="39"/>
      <c r="P6" s="39"/>
    </row>
    <row r="7" spans="1:23">
      <c r="C7" s="6">
        <v>1</v>
      </c>
      <c r="D7" s="2"/>
      <c r="E7" s="2"/>
      <c r="F7" s="40"/>
      <c r="G7" s="100"/>
      <c r="H7" s="6">
        <v>2</v>
      </c>
      <c r="I7" s="2"/>
      <c r="J7" s="2"/>
      <c r="K7" s="40"/>
      <c r="L7" s="100"/>
      <c r="M7" s="6">
        <v>3</v>
      </c>
      <c r="N7" s="2"/>
      <c r="O7" s="2"/>
      <c r="P7" s="6">
        <v>4</v>
      </c>
      <c r="T7" s="3"/>
      <c r="U7" s="11">
        <v>800</v>
      </c>
    </row>
    <row r="8" spans="1:23">
      <c r="C8" s="1"/>
      <c r="D8" s="2"/>
      <c r="E8" s="2"/>
      <c r="F8" s="1"/>
      <c r="G8" s="100"/>
      <c r="H8" s="1"/>
      <c r="I8" s="2"/>
      <c r="J8" s="2"/>
      <c r="K8" s="1"/>
      <c r="L8" s="100"/>
      <c r="M8" s="1"/>
      <c r="N8" s="2"/>
      <c r="O8" s="2"/>
      <c r="P8" s="1"/>
      <c r="T8" s="7" t="s">
        <v>5</v>
      </c>
      <c r="U8" s="8">
        <f>2*18</f>
        <v>36</v>
      </c>
    </row>
    <row r="9" spans="1:23">
      <c r="C9" s="1"/>
      <c r="D9" s="2"/>
      <c r="E9" s="2"/>
      <c r="F9" s="1"/>
      <c r="G9" s="100"/>
      <c r="H9" s="1"/>
      <c r="I9" s="2"/>
      <c r="J9" s="2"/>
      <c r="K9" s="1"/>
      <c r="L9" s="100"/>
      <c r="M9" s="1"/>
      <c r="N9" s="2"/>
      <c r="O9" s="2"/>
      <c r="P9" s="1"/>
      <c r="Q9" s="196" t="s">
        <v>24</v>
      </c>
      <c r="R9" s="197" t="s">
        <v>19</v>
      </c>
      <c r="T9" s="5"/>
      <c r="U9" s="12">
        <f>+U7-U8</f>
        <v>764</v>
      </c>
    </row>
    <row r="10" spans="1:23" ht="5.25" customHeight="1">
      <c r="C10" s="16"/>
      <c r="D10" s="16"/>
      <c r="E10" s="16"/>
      <c r="F10" s="16"/>
      <c r="G10" s="38"/>
      <c r="H10" s="16"/>
      <c r="I10" s="16"/>
      <c r="J10" s="16"/>
      <c r="K10" s="16"/>
      <c r="L10" s="38"/>
      <c r="M10" s="16"/>
      <c r="N10" s="16"/>
      <c r="O10" s="16"/>
      <c r="P10" s="16"/>
      <c r="Q10" s="196"/>
      <c r="R10" s="197"/>
    </row>
    <row r="11" spans="1:23">
      <c r="C11" s="1"/>
      <c r="D11" s="2"/>
      <c r="E11" s="2"/>
      <c r="F11" s="1"/>
      <c r="G11" s="100"/>
      <c r="H11" s="1"/>
      <c r="I11" s="2"/>
      <c r="J11" s="2"/>
      <c r="K11" s="1"/>
      <c r="L11" s="100"/>
      <c r="M11" s="1"/>
      <c r="N11" s="2"/>
      <c r="O11" s="2"/>
      <c r="P11" s="1"/>
      <c r="W11">
        <f>800-18</f>
        <v>782</v>
      </c>
    </row>
    <row r="12" spans="1:23">
      <c r="C12" s="1"/>
      <c r="D12" s="2"/>
      <c r="E12" s="2"/>
      <c r="F12" s="1"/>
      <c r="G12" s="100"/>
      <c r="H12" s="1"/>
      <c r="I12" s="2"/>
      <c r="J12" s="2"/>
      <c r="K12" s="1"/>
      <c r="L12" s="100"/>
      <c r="M12" s="1"/>
      <c r="N12" s="2"/>
      <c r="O12" s="2"/>
      <c r="P12" s="1"/>
      <c r="W12">
        <f>+W11-4</f>
        <v>778</v>
      </c>
    </row>
    <row r="13" spans="1:23">
      <c r="C13" s="1"/>
      <c r="D13" s="2"/>
      <c r="E13" s="2"/>
      <c r="F13" s="40"/>
      <c r="G13" s="100"/>
      <c r="H13" s="1"/>
      <c r="I13" s="2"/>
      <c r="J13" s="2"/>
      <c r="K13" s="40"/>
      <c r="L13" s="100"/>
      <c r="M13" s="1"/>
      <c r="N13" s="2"/>
      <c r="O13" s="2"/>
      <c r="P13" s="1"/>
      <c r="W13">
        <f>+W12/2</f>
        <v>389</v>
      </c>
    </row>
    <row r="14" spans="1:23" ht="5.25" customHeight="1">
      <c r="C14" s="17">
        <v>6</v>
      </c>
      <c r="D14" s="16"/>
      <c r="E14" s="16"/>
      <c r="F14" s="17"/>
      <c r="G14" s="38"/>
      <c r="H14" s="16"/>
      <c r="I14" s="16"/>
      <c r="J14" s="16"/>
      <c r="K14" s="17"/>
      <c r="L14" s="38"/>
      <c r="M14" s="17"/>
      <c r="N14" s="16"/>
      <c r="O14" s="16"/>
      <c r="P14" s="17"/>
    </row>
    <row r="16" spans="1:23">
      <c r="D16" s="198" t="s">
        <v>19</v>
      </c>
      <c r="E16" s="198"/>
      <c r="G16" s="36"/>
      <c r="I16" s="198" t="s">
        <v>19</v>
      </c>
      <c r="J16" s="198"/>
      <c r="L16" s="36"/>
      <c r="N16" s="198" t="s">
        <v>19</v>
      </c>
      <c r="O16" s="198"/>
      <c r="Q16" s="3"/>
      <c r="R16" s="4">
        <v>2500</v>
      </c>
      <c r="T16" s="35"/>
      <c r="U16" t="s">
        <v>20</v>
      </c>
      <c r="V16" s="32" t="s">
        <v>94</v>
      </c>
      <c r="W16" s="32" t="s">
        <v>93</v>
      </c>
    </row>
    <row r="17" spans="1:25">
      <c r="Q17" s="7" t="s">
        <v>6</v>
      </c>
      <c r="R17" s="8">
        <f>4*18</f>
        <v>72</v>
      </c>
      <c r="T17" s="36"/>
      <c r="U17" s="36">
        <v>9</v>
      </c>
      <c r="V17" s="32">
        <v>18</v>
      </c>
      <c r="W17" s="32">
        <v>0</v>
      </c>
      <c r="Y17">
        <v>18</v>
      </c>
    </row>
    <row r="18" spans="1:25">
      <c r="K18" s="101"/>
      <c r="L18" s="101"/>
      <c r="M18" s="101"/>
      <c r="Q18" s="7"/>
      <c r="R18" s="21">
        <f>+R16-R17</f>
        <v>2428</v>
      </c>
      <c r="T18" s="35"/>
      <c r="U18" s="33">
        <v>389</v>
      </c>
      <c r="V18" s="33">
        <v>764</v>
      </c>
      <c r="W18" s="32">
        <v>800</v>
      </c>
      <c r="Y18">
        <v>800</v>
      </c>
    </row>
    <row r="19" spans="1:25" ht="15.75" thickBot="1">
      <c r="A19" s="42"/>
      <c r="K19" s="101"/>
      <c r="L19" s="101"/>
      <c r="M19" s="101"/>
      <c r="P19" s="101"/>
      <c r="Q19" s="20"/>
      <c r="R19" s="22">
        <f>+R18/3</f>
        <v>809.33333333333337</v>
      </c>
      <c r="T19" s="35"/>
      <c r="U19" s="32">
        <v>4</v>
      </c>
      <c r="V19" s="32">
        <v>18</v>
      </c>
      <c r="W19" s="32">
        <v>18</v>
      </c>
      <c r="Y19" s="65">
        <v>18</v>
      </c>
    </row>
    <row r="20" spans="1:25" ht="15.75" thickBot="1">
      <c r="A20" s="191" t="s">
        <v>8</v>
      </c>
      <c r="B20" s="192"/>
      <c r="C20" s="192" t="s">
        <v>2</v>
      </c>
      <c r="D20" s="192"/>
      <c r="E20" s="104" t="s">
        <v>1</v>
      </c>
      <c r="F20" s="104"/>
      <c r="G20" s="104"/>
      <c r="H20" s="104"/>
      <c r="I20" s="105" t="s">
        <v>40</v>
      </c>
      <c r="J20" t="s">
        <v>20</v>
      </c>
      <c r="K20" s="102"/>
      <c r="L20" s="102"/>
      <c r="M20" s="102"/>
      <c r="O20" s="36"/>
      <c r="P20" s="102"/>
      <c r="Q20" s="20"/>
      <c r="R20" s="8"/>
      <c r="T20" s="36"/>
      <c r="U20" s="33">
        <f>+U18</f>
        <v>389</v>
      </c>
      <c r="V20" s="32">
        <f>SUM(V17:V19)</f>
        <v>800</v>
      </c>
      <c r="W20" s="32">
        <f>+W18</f>
        <v>800</v>
      </c>
      <c r="X20">
        <f>SUM(Y18:Y20)</f>
        <v>1218</v>
      </c>
      <c r="Y20">
        <v>400</v>
      </c>
    </row>
    <row r="21" spans="1:25">
      <c r="A21" s="106" t="s">
        <v>25</v>
      </c>
      <c r="B21" s="97"/>
      <c r="C21" s="193" t="s">
        <v>97</v>
      </c>
      <c r="D21" s="193"/>
      <c r="E21" s="97">
        <v>2</v>
      </c>
      <c r="F21" s="97"/>
      <c r="G21" s="97"/>
      <c r="H21" s="97"/>
      <c r="I21" s="98" t="s">
        <v>37</v>
      </c>
      <c r="J21" s="33">
        <v>9</v>
      </c>
      <c r="K21" s="101"/>
      <c r="L21" s="101"/>
      <c r="M21" s="101"/>
      <c r="N21" s="37" t="s">
        <v>21</v>
      </c>
      <c r="O21" s="36">
        <v>9</v>
      </c>
      <c r="P21" s="101"/>
      <c r="Q21" s="103"/>
      <c r="R21" s="13">
        <f>+R19/2</f>
        <v>404.66666666666669</v>
      </c>
      <c r="T21" s="35"/>
      <c r="U21" s="36">
        <v>9</v>
      </c>
      <c r="W21" s="32">
        <v>18</v>
      </c>
      <c r="Y21">
        <v>18</v>
      </c>
    </row>
    <row r="22" spans="1:25">
      <c r="A22" s="106" t="s">
        <v>9</v>
      </c>
      <c r="B22" s="97"/>
      <c r="C22" s="193" t="s">
        <v>26</v>
      </c>
      <c r="D22" s="193"/>
      <c r="E22" s="97">
        <v>2</v>
      </c>
      <c r="F22" s="97"/>
      <c r="G22" s="97"/>
      <c r="H22" s="97"/>
      <c r="I22" s="98" t="s">
        <v>38</v>
      </c>
      <c r="J22" s="33">
        <v>389</v>
      </c>
      <c r="K22" s="101"/>
      <c r="L22" s="101"/>
      <c r="M22" s="101"/>
      <c r="N22" s="37">
        <v>18</v>
      </c>
      <c r="O22" s="33">
        <v>9</v>
      </c>
      <c r="P22" s="101"/>
      <c r="U22" s="32">
        <f>SUM(U17:U21)</f>
        <v>800</v>
      </c>
      <c r="V22">
        <f>SUM(W18:W22)</f>
        <v>2436</v>
      </c>
      <c r="W22" s="32">
        <f>+W18</f>
        <v>800</v>
      </c>
      <c r="Y22">
        <f>SUM(Y17:Y21)</f>
        <v>1254</v>
      </c>
    </row>
    <row r="23" spans="1:25">
      <c r="A23" s="106" t="s">
        <v>7</v>
      </c>
      <c r="B23" s="97"/>
      <c r="C23" s="193" t="s">
        <v>26</v>
      </c>
      <c r="D23" s="193"/>
      <c r="E23" s="97">
        <v>2</v>
      </c>
      <c r="F23" s="97"/>
      <c r="G23" s="97"/>
      <c r="H23" s="97"/>
      <c r="I23" s="98" t="s">
        <v>38</v>
      </c>
      <c r="J23" s="37">
        <v>4</v>
      </c>
      <c r="K23" s="101"/>
      <c r="L23" s="101"/>
      <c r="M23" s="101"/>
      <c r="N23" s="33">
        <v>764</v>
      </c>
      <c r="O23" s="33">
        <v>764</v>
      </c>
      <c r="P23" s="97"/>
      <c r="Q23" s="34">
        <f>764+18</f>
        <v>782</v>
      </c>
      <c r="W23" s="32">
        <v>0</v>
      </c>
    </row>
    <row r="24" spans="1:25">
      <c r="A24" s="106" t="s">
        <v>27</v>
      </c>
      <c r="B24" s="97"/>
      <c r="C24" s="193" t="s">
        <v>28</v>
      </c>
      <c r="D24" s="193"/>
      <c r="E24" s="97">
        <v>2</v>
      </c>
      <c r="F24" s="97"/>
      <c r="G24" s="97"/>
      <c r="H24" s="97"/>
      <c r="I24" s="98" t="s">
        <v>38</v>
      </c>
      <c r="J24" s="33">
        <f>+J22</f>
        <v>389</v>
      </c>
      <c r="K24" s="101"/>
      <c r="L24" s="101"/>
      <c r="M24" s="101"/>
      <c r="N24" s="37">
        <v>18</v>
      </c>
      <c r="O24" s="33">
        <v>9</v>
      </c>
      <c r="P24" s="101"/>
      <c r="W24" s="33">
        <f>SUM(W17:W23)</f>
        <v>2436</v>
      </c>
    </row>
    <row r="25" spans="1:25">
      <c r="A25" s="96" t="s">
        <v>3</v>
      </c>
      <c r="B25" s="97"/>
      <c r="C25" s="193" t="s">
        <v>100</v>
      </c>
      <c r="D25" s="193"/>
      <c r="E25" s="97">
        <v>3</v>
      </c>
      <c r="F25" s="97"/>
      <c r="G25" s="97"/>
      <c r="H25" s="97"/>
      <c r="I25" s="98" t="s">
        <v>38</v>
      </c>
      <c r="J25" s="33">
        <v>9</v>
      </c>
      <c r="K25" s="101"/>
      <c r="L25" s="101"/>
      <c r="M25" s="101"/>
      <c r="N25" s="37">
        <f>SUM(N22:N24)</f>
        <v>800</v>
      </c>
      <c r="O25" s="36">
        <v>9</v>
      </c>
      <c r="P25" s="101"/>
    </row>
    <row r="26" spans="1:25">
      <c r="A26" s="96" t="s">
        <v>20</v>
      </c>
      <c r="B26" s="97"/>
      <c r="C26" s="193" t="s">
        <v>92</v>
      </c>
      <c r="D26" s="193"/>
      <c r="E26" s="97">
        <v>6</v>
      </c>
      <c r="F26" s="97"/>
      <c r="G26" s="97"/>
      <c r="H26" s="97"/>
      <c r="I26" s="98" t="s">
        <v>39</v>
      </c>
      <c r="J26" s="37">
        <f>SUM(J21:J25)</f>
        <v>800</v>
      </c>
      <c r="K26" s="101"/>
      <c r="L26" s="101"/>
      <c r="M26" s="101"/>
      <c r="O26" s="36">
        <f>SUM(O21:O25)</f>
        <v>800</v>
      </c>
      <c r="P26" s="101"/>
      <c r="U26">
        <f>800-4</f>
        <v>796</v>
      </c>
    </row>
    <row r="27" spans="1:25">
      <c r="A27" s="106" t="s">
        <v>29</v>
      </c>
      <c r="B27" s="97"/>
      <c r="C27" s="193" t="s">
        <v>98</v>
      </c>
      <c r="D27" s="193"/>
      <c r="E27" s="97">
        <v>1</v>
      </c>
      <c r="F27" s="97"/>
      <c r="G27" s="97"/>
      <c r="H27" s="97"/>
      <c r="I27" s="98" t="s">
        <v>38</v>
      </c>
      <c r="K27" s="101"/>
      <c r="L27" s="101"/>
      <c r="M27" s="101"/>
      <c r="O27" s="36"/>
      <c r="P27" s="101"/>
      <c r="R27">
        <v>600</v>
      </c>
      <c r="U27">
        <f>+U26/2</f>
        <v>398</v>
      </c>
    </row>
    <row r="28" spans="1:25" ht="15.75" thickBot="1">
      <c r="A28" s="107" t="s">
        <v>36</v>
      </c>
      <c r="B28" s="108"/>
      <c r="C28" s="194" t="s">
        <v>99</v>
      </c>
      <c r="D28" s="194"/>
      <c r="E28" s="108">
        <v>1</v>
      </c>
      <c r="F28" s="108"/>
      <c r="G28" s="108"/>
      <c r="H28" s="108"/>
      <c r="I28" s="109"/>
      <c r="K28" s="101"/>
      <c r="L28" s="101"/>
      <c r="M28" s="101"/>
      <c r="O28" s="36"/>
      <c r="P28" s="101"/>
      <c r="R28">
        <v>182</v>
      </c>
      <c r="T28">
        <f>2400-5</f>
        <v>2395</v>
      </c>
    </row>
    <row r="29" spans="1:25">
      <c r="K29" s="101"/>
      <c r="L29" s="101"/>
      <c r="M29" s="101"/>
      <c r="P29" s="101"/>
      <c r="R29">
        <f>+R28+R27</f>
        <v>782</v>
      </c>
    </row>
    <row r="30" spans="1:25">
      <c r="K30" s="101"/>
      <c r="L30" s="101"/>
      <c r="M30" s="101"/>
      <c r="P30" s="101"/>
      <c r="R30">
        <f>+R29-4</f>
        <v>778</v>
      </c>
    </row>
    <row r="31" spans="1:25">
      <c r="K31" s="101"/>
      <c r="L31" s="101"/>
      <c r="M31" s="101"/>
      <c r="P31" s="101"/>
    </row>
    <row r="32" spans="1:25">
      <c r="K32" s="101"/>
      <c r="L32" s="101"/>
      <c r="M32" s="101"/>
      <c r="P32" s="101"/>
    </row>
    <row r="33" spans="11:13">
      <c r="K33" s="101"/>
      <c r="L33" s="101"/>
      <c r="M33" s="101"/>
    </row>
    <row r="34" spans="11:13">
      <c r="K34" s="101"/>
      <c r="L34" s="101"/>
      <c r="M34" s="101"/>
    </row>
  </sheetData>
  <mergeCells count="16">
    <mergeCell ref="Q9:Q10"/>
    <mergeCell ref="R9:R10"/>
    <mergeCell ref="D16:E16"/>
    <mergeCell ref="I16:J16"/>
    <mergeCell ref="N16:O16"/>
    <mergeCell ref="A20:B20"/>
    <mergeCell ref="C27:D27"/>
    <mergeCell ref="C28:D28"/>
    <mergeCell ref="I4:J4"/>
    <mergeCell ref="C26:D26"/>
    <mergeCell ref="C20:D20"/>
    <mergeCell ref="C21:D21"/>
    <mergeCell ref="C22:D22"/>
    <mergeCell ref="C23:D23"/>
    <mergeCell ref="C24:D24"/>
    <mergeCell ref="C25:D2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26"/>
  <sheetViews>
    <sheetView topLeftCell="A4" zoomScaleNormal="100" workbookViewId="0">
      <selection activeCell="I37" sqref="I37"/>
    </sheetView>
  </sheetViews>
  <sheetFormatPr baseColWidth="10" defaultRowHeight="15"/>
  <cols>
    <col min="1" max="1" width="17.85546875" bestFit="1" customWidth="1"/>
    <col min="2" max="2" width="0.7109375" customWidth="1"/>
    <col min="4" max="5" width="0.7109375" customWidth="1"/>
    <col min="8" max="8" width="0.7109375" customWidth="1"/>
  </cols>
  <sheetData>
    <row r="5" spans="1:13" ht="5.25" customHeight="1">
      <c r="B5" s="116"/>
      <c r="C5" s="116"/>
      <c r="D5" s="116"/>
      <c r="E5" s="115"/>
      <c r="F5" s="115"/>
      <c r="G5" s="115"/>
      <c r="H5" s="115"/>
      <c r="I5" s="101"/>
      <c r="J5" s="101"/>
    </row>
    <row r="6" spans="1:13" ht="6" customHeight="1">
      <c r="A6" s="15"/>
      <c r="B6" s="39">
        <v>5</v>
      </c>
      <c r="C6" s="39"/>
      <c r="D6" s="39"/>
      <c r="E6" s="39"/>
      <c r="F6" s="39"/>
      <c r="G6" s="39"/>
      <c r="H6" s="39"/>
      <c r="I6" s="41"/>
      <c r="J6" s="41"/>
      <c r="K6" s="41"/>
      <c r="L6" s="41"/>
      <c r="M6" s="41"/>
    </row>
    <row r="7" spans="1:13">
      <c r="B7" s="6">
        <v>1</v>
      </c>
      <c r="C7" s="2"/>
      <c r="D7" s="40"/>
      <c r="E7" s="6">
        <v>2</v>
      </c>
      <c r="F7" s="2"/>
      <c r="G7" s="2"/>
      <c r="H7" s="6"/>
      <c r="I7" s="101"/>
      <c r="J7" s="101"/>
      <c r="K7" s="35"/>
      <c r="L7" s="35"/>
      <c r="M7" s="35"/>
    </row>
    <row r="8" spans="1:13">
      <c r="B8" s="1"/>
      <c r="C8" s="2"/>
      <c r="D8" s="1"/>
      <c r="E8" s="1"/>
      <c r="F8" s="2"/>
      <c r="G8" s="2"/>
      <c r="H8" s="1"/>
      <c r="I8" s="101"/>
      <c r="J8" s="101">
        <f>1200-36</f>
        <v>1164</v>
      </c>
      <c r="K8" s="35"/>
      <c r="L8" s="35"/>
      <c r="M8" s="35"/>
    </row>
    <row r="9" spans="1:13">
      <c r="B9" s="1"/>
      <c r="C9" s="2"/>
      <c r="D9" s="1"/>
      <c r="E9" s="1"/>
      <c r="F9" s="2"/>
      <c r="G9" s="2"/>
      <c r="H9" s="1"/>
      <c r="I9" s="101"/>
      <c r="J9" s="101"/>
      <c r="K9" s="35"/>
      <c r="L9" s="35"/>
      <c r="M9" s="35"/>
    </row>
    <row r="10" spans="1:13" ht="6" customHeight="1">
      <c r="A10" s="15"/>
      <c r="B10" s="39"/>
      <c r="C10" s="39"/>
      <c r="D10" s="39"/>
      <c r="E10" s="39"/>
      <c r="F10" s="39"/>
      <c r="G10" s="39"/>
      <c r="H10" s="39"/>
      <c r="I10" s="41"/>
      <c r="J10" s="41"/>
      <c r="K10" s="41"/>
      <c r="L10" s="41"/>
      <c r="M10" s="41"/>
    </row>
    <row r="11" spans="1:13">
      <c r="B11" s="1"/>
      <c r="C11" s="2"/>
      <c r="D11" s="1"/>
      <c r="E11" s="1"/>
      <c r="F11" s="2"/>
      <c r="G11" s="2"/>
      <c r="H11" s="1"/>
      <c r="I11" s="101"/>
      <c r="J11" s="101"/>
      <c r="K11" s="35"/>
      <c r="L11" s="35"/>
      <c r="M11" s="35"/>
    </row>
    <row r="12" spans="1:13">
      <c r="B12" s="1"/>
      <c r="C12" s="2"/>
      <c r="D12" s="1"/>
      <c r="E12" s="1"/>
      <c r="F12" s="2"/>
      <c r="G12" s="2"/>
      <c r="H12" s="1"/>
      <c r="I12" s="101"/>
      <c r="J12" s="101"/>
      <c r="K12" s="35"/>
      <c r="L12" s="35"/>
      <c r="M12" s="35"/>
    </row>
    <row r="13" spans="1:13">
      <c r="B13" s="1"/>
      <c r="C13" s="2"/>
      <c r="D13" s="35"/>
      <c r="E13" s="6"/>
      <c r="F13" s="2"/>
      <c r="G13" s="2"/>
      <c r="H13" s="1"/>
      <c r="I13" s="101"/>
      <c r="J13" s="101"/>
      <c r="K13" s="35"/>
      <c r="L13" s="35"/>
      <c r="M13" s="35"/>
    </row>
    <row r="14" spans="1:13" ht="6" customHeight="1">
      <c r="A14" s="15"/>
      <c r="B14" s="39">
        <v>6</v>
      </c>
      <c r="C14" s="39"/>
      <c r="D14" s="39"/>
      <c r="E14" s="39"/>
      <c r="F14" s="39"/>
      <c r="G14" s="39"/>
      <c r="H14" s="39"/>
      <c r="I14" s="41"/>
      <c r="J14" s="41"/>
      <c r="K14" s="41"/>
      <c r="L14" s="41"/>
      <c r="M14" s="41"/>
    </row>
    <row r="15" spans="1:13">
      <c r="I15" s="101"/>
      <c r="J15" s="101"/>
    </row>
    <row r="16" spans="1:13">
      <c r="C16" s="92">
        <v>400</v>
      </c>
      <c r="F16" s="195">
        <v>800</v>
      </c>
      <c r="G16" s="195"/>
      <c r="I16" s="101"/>
      <c r="J16" s="101"/>
    </row>
    <row r="17" spans="1:11" ht="15.75" thickBot="1">
      <c r="H17" s="101"/>
      <c r="I17" s="101"/>
    </row>
    <row r="18" spans="1:11">
      <c r="A18" s="110" t="s">
        <v>25</v>
      </c>
      <c r="B18" s="111"/>
      <c r="C18" s="112" t="s">
        <v>101</v>
      </c>
      <c r="D18" s="112"/>
      <c r="E18" s="111">
        <v>2</v>
      </c>
      <c r="F18" s="111">
        <v>2</v>
      </c>
      <c r="G18" s="113" t="s">
        <v>37</v>
      </c>
      <c r="I18" s="101"/>
      <c r="J18" s="101"/>
    </row>
    <row r="19" spans="1:11">
      <c r="A19" s="106" t="s">
        <v>9</v>
      </c>
      <c r="B19" s="97"/>
      <c r="C19" s="99" t="s">
        <v>26</v>
      </c>
      <c r="D19" s="99"/>
      <c r="E19" s="97">
        <v>2</v>
      </c>
      <c r="F19" s="97">
        <v>2</v>
      </c>
      <c r="G19" s="98" t="s">
        <v>38</v>
      </c>
      <c r="I19" s="101"/>
      <c r="J19" s="101"/>
    </row>
    <row r="20" spans="1:11">
      <c r="A20" s="106" t="s">
        <v>7</v>
      </c>
      <c r="B20" s="97"/>
      <c r="C20" s="99" t="s">
        <v>26</v>
      </c>
      <c r="D20" s="99"/>
      <c r="E20" s="97">
        <v>1</v>
      </c>
      <c r="F20" s="97">
        <v>1</v>
      </c>
      <c r="G20" s="98" t="s">
        <v>38</v>
      </c>
      <c r="I20" s="101"/>
      <c r="J20" s="101"/>
    </row>
    <row r="21" spans="1:11">
      <c r="A21" s="106" t="s">
        <v>125</v>
      </c>
      <c r="B21" s="97"/>
      <c r="C21" s="158" t="s">
        <v>28</v>
      </c>
      <c r="D21" s="158"/>
      <c r="E21" s="97">
        <v>1</v>
      </c>
      <c r="F21" s="97">
        <v>1</v>
      </c>
      <c r="G21" s="98" t="s">
        <v>38</v>
      </c>
      <c r="I21" s="101"/>
      <c r="J21" s="101"/>
    </row>
    <row r="22" spans="1:11">
      <c r="A22" s="96" t="s">
        <v>3</v>
      </c>
      <c r="B22" s="97"/>
      <c r="C22" s="99" t="s">
        <v>26</v>
      </c>
      <c r="D22" s="99"/>
      <c r="E22" s="97">
        <v>1</v>
      </c>
      <c r="F22" s="97">
        <v>1</v>
      </c>
      <c r="G22" s="98" t="s">
        <v>38</v>
      </c>
      <c r="I22" s="101"/>
      <c r="J22" s="101"/>
    </row>
    <row r="23" spans="1:11">
      <c r="A23" s="96" t="s">
        <v>20</v>
      </c>
      <c r="B23" s="97"/>
      <c r="C23" s="99" t="s">
        <v>92</v>
      </c>
      <c r="D23" s="99"/>
      <c r="E23" s="97">
        <v>2</v>
      </c>
      <c r="F23" s="97">
        <v>2</v>
      </c>
      <c r="G23" s="98" t="s">
        <v>39</v>
      </c>
      <c r="I23" s="101"/>
      <c r="J23" s="101"/>
    </row>
    <row r="24" spans="1:11">
      <c r="A24" s="96" t="s">
        <v>20</v>
      </c>
      <c r="B24" s="97"/>
      <c r="C24" s="99" t="s">
        <v>95</v>
      </c>
      <c r="D24" s="99"/>
      <c r="E24" s="97">
        <v>1</v>
      </c>
      <c r="F24" s="97">
        <v>1</v>
      </c>
      <c r="G24" s="98" t="s">
        <v>39</v>
      </c>
      <c r="J24" s="101"/>
    </row>
    <row r="25" spans="1:11">
      <c r="A25" s="106" t="s">
        <v>29</v>
      </c>
      <c r="B25" s="97"/>
      <c r="C25" s="99" t="s">
        <v>102</v>
      </c>
      <c r="D25" s="99"/>
      <c r="E25" s="97">
        <v>1</v>
      </c>
      <c r="F25" s="97">
        <v>1</v>
      </c>
      <c r="G25" s="98" t="s">
        <v>38</v>
      </c>
      <c r="K25" s="101"/>
    </row>
    <row r="26" spans="1:11" ht="15.75" thickBot="1">
      <c r="A26" s="107" t="s">
        <v>36</v>
      </c>
      <c r="B26" s="108"/>
      <c r="C26" s="114" t="s">
        <v>103</v>
      </c>
      <c r="D26" s="114"/>
      <c r="E26" s="108">
        <v>1</v>
      </c>
      <c r="F26" s="108"/>
      <c r="G26" s="109"/>
    </row>
  </sheetData>
  <mergeCells count="1">
    <mergeCell ref="F16:G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workbookViewId="0">
      <selection activeCell="I37" sqref="I37"/>
    </sheetView>
  </sheetViews>
  <sheetFormatPr baseColWidth="10" defaultColWidth="11.42578125" defaultRowHeight="15"/>
  <cols>
    <col min="1" max="1" width="7.42578125" style="10" customWidth="1"/>
    <col min="2" max="2" width="24.5703125" style="10" customWidth="1"/>
    <col min="3" max="3" width="10.5703125" style="10" customWidth="1"/>
    <col min="4" max="4" width="10" style="10" bestFit="1" customWidth="1"/>
    <col min="5" max="9" width="11.42578125" style="10"/>
    <col min="10" max="10" width="1.28515625" style="10" customWidth="1"/>
    <col min="11" max="11" width="13" style="10" customWidth="1"/>
    <col min="12" max="12" width="1.42578125" style="121" customWidth="1"/>
    <col min="13" max="13" width="3" style="10" customWidth="1"/>
    <col min="14" max="14" width="11.42578125" style="10"/>
    <col min="15" max="15" width="1.28515625" style="10" customWidth="1"/>
    <col min="16" max="17" width="11.42578125" style="10"/>
    <col min="18" max="18" width="1.5703125" style="10" customWidth="1"/>
    <col min="19" max="19" width="7.140625" style="10" customWidth="1"/>
    <col min="20" max="16384" width="11.42578125" style="10"/>
  </cols>
  <sheetData>
    <row r="1" spans="1:20" ht="19.5" customHeight="1">
      <c r="C1" t="s">
        <v>4</v>
      </c>
      <c r="D1"/>
      <c r="E1"/>
      <c r="F1"/>
      <c r="G1" t="s">
        <v>42</v>
      </c>
      <c r="H1"/>
      <c r="I1" s="44">
        <v>802</v>
      </c>
      <c r="J1" s="117"/>
      <c r="K1" s="117" t="s">
        <v>44</v>
      </c>
      <c r="M1"/>
      <c r="N1"/>
      <c r="O1" s="10" t="s">
        <v>62</v>
      </c>
    </row>
    <row r="2" spans="1:20" ht="16.5" thickBot="1">
      <c r="C2" t="s">
        <v>12</v>
      </c>
      <c r="D2"/>
      <c r="E2"/>
      <c r="F2"/>
      <c r="G2"/>
      <c r="H2"/>
      <c r="I2" s="45">
        <v>10</v>
      </c>
      <c r="J2" s="62"/>
      <c r="K2" s="62" t="s">
        <v>45</v>
      </c>
      <c r="M2"/>
      <c r="N2">
        <f>500-20</f>
        <v>480</v>
      </c>
      <c r="O2" s="10" t="s">
        <v>64</v>
      </c>
      <c r="T2" s="10" t="s">
        <v>114</v>
      </c>
    </row>
    <row r="3" spans="1:20" ht="16.5" thickBot="1">
      <c r="C3" s="9" t="s">
        <v>11</v>
      </c>
      <c r="D3" s="9"/>
      <c r="E3" s="10" t="s">
        <v>43</v>
      </c>
      <c r="I3" s="49">
        <f>+I1-I2</f>
        <v>792</v>
      </c>
      <c r="J3" s="118"/>
      <c r="K3" s="63"/>
      <c r="O3" s="10" t="s">
        <v>63</v>
      </c>
      <c r="T3" s="10">
        <v>800</v>
      </c>
    </row>
    <row r="4" spans="1:20" ht="15.75">
      <c r="C4" s="9" t="s">
        <v>10</v>
      </c>
      <c r="D4" s="9"/>
      <c r="I4" s="203" t="s">
        <v>17</v>
      </c>
      <c r="J4" s="203"/>
      <c r="K4" s="203"/>
      <c r="L4" s="123"/>
      <c r="O4" s="58"/>
      <c r="R4" s="58"/>
      <c r="T4" s="10">
        <v>800</v>
      </c>
    </row>
    <row r="5" spans="1:20" ht="16.5" customHeight="1" thickBot="1">
      <c r="B5" s="10">
        <f>500-18</f>
        <v>482</v>
      </c>
      <c r="E5" s="27" t="s">
        <v>16</v>
      </c>
      <c r="F5" s="27" t="s">
        <v>16</v>
      </c>
      <c r="G5" s="27" t="s">
        <v>16</v>
      </c>
      <c r="H5" s="27" t="s">
        <v>16</v>
      </c>
      <c r="I5" s="27" t="s">
        <v>16</v>
      </c>
      <c r="J5" s="219" t="s">
        <v>18</v>
      </c>
      <c r="K5" s="219"/>
      <c r="L5" s="123"/>
      <c r="O5" s="58"/>
      <c r="R5" s="58"/>
      <c r="S5" s="212" t="s">
        <v>0</v>
      </c>
      <c r="T5" s="10">
        <v>400</v>
      </c>
    </row>
    <row r="6" spans="1:20" ht="15.75" customHeight="1">
      <c r="E6" s="29"/>
      <c r="F6" s="81"/>
      <c r="G6" s="210">
        <v>2</v>
      </c>
      <c r="H6" s="211"/>
      <c r="I6" s="23"/>
      <c r="J6" s="119"/>
      <c r="K6" s="24"/>
      <c r="M6" s="202" t="s">
        <v>18</v>
      </c>
      <c r="N6" s="10" t="s">
        <v>75</v>
      </c>
      <c r="O6" s="58"/>
      <c r="R6" s="58"/>
      <c r="S6" s="212"/>
      <c r="T6" s="10">
        <v>20</v>
      </c>
    </row>
    <row r="7" spans="1:20">
      <c r="C7" s="10">
        <f>802-10</f>
        <v>792</v>
      </c>
      <c r="E7" s="80"/>
      <c r="F7" s="82"/>
      <c r="G7" s="30"/>
      <c r="H7" s="31"/>
      <c r="I7" s="207">
        <v>3</v>
      </c>
      <c r="J7" s="208"/>
      <c r="K7" s="209"/>
      <c r="L7" s="122"/>
      <c r="M7" s="202"/>
      <c r="N7" s="10">
        <f>792-18</f>
        <v>774</v>
      </c>
      <c r="O7" s="58"/>
      <c r="R7" s="58"/>
      <c r="S7" s="212"/>
      <c r="T7" s="10">
        <v>500</v>
      </c>
    </row>
    <row r="8" spans="1:20">
      <c r="B8" s="56" t="s">
        <v>77</v>
      </c>
      <c r="C8" s="10">
        <f>+C7-18</f>
        <v>774</v>
      </c>
      <c r="E8" s="80">
        <v>1</v>
      </c>
      <c r="F8" s="82"/>
      <c r="G8" s="30"/>
      <c r="H8" s="31"/>
      <c r="I8" s="207"/>
      <c r="J8" s="208"/>
      <c r="K8" s="209"/>
      <c r="L8" s="122"/>
      <c r="M8" s="202"/>
      <c r="O8" s="58"/>
      <c r="R8" s="58"/>
      <c r="S8" s="212"/>
      <c r="T8" s="10">
        <f>SUM(T3:T7)</f>
        <v>2520</v>
      </c>
    </row>
    <row r="9" spans="1:20">
      <c r="B9" s="56" t="s">
        <v>91</v>
      </c>
      <c r="C9" s="10">
        <f>850-36</f>
        <v>814</v>
      </c>
      <c r="E9" s="30"/>
      <c r="F9" s="83"/>
      <c r="G9" s="30"/>
      <c r="H9" s="31"/>
      <c r="I9" s="25"/>
      <c r="J9" s="120"/>
      <c r="K9" s="26"/>
      <c r="M9" s="202"/>
      <c r="O9" s="58"/>
      <c r="R9" s="58"/>
      <c r="S9" s="212"/>
      <c r="T9" s="10">
        <f>+T8/1000</f>
        <v>2.52</v>
      </c>
    </row>
    <row r="10" spans="1:20" ht="15.75" thickBot="1">
      <c r="B10" s="56" t="s">
        <v>78</v>
      </c>
      <c r="C10" s="10">
        <f>500-36</f>
        <v>464</v>
      </c>
      <c r="E10" s="28" t="s">
        <v>15</v>
      </c>
      <c r="F10" s="84" t="s">
        <v>15</v>
      </c>
      <c r="G10" s="28" t="s">
        <v>15</v>
      </c>
      <c r="H10" s="28" t="s">
        <v>15</v>
      </c>
      <c r="I10" s="28" t="s">
        <v>15</v>
      </c>
      <c r="J10" s="28"/>
      <c r="K10" s="125"/>
      <c r="L10" s="123"/>
      <c r="M10" s="202"/>
      <c r="O10" s="58"/>
      <c r="R10" s="58"/>
      <c r="S10" s="212"/>
    </row>
    <row r="11" spans="1:20">
      <c r="K11" s="204" t="s">
        <v>14</v>
      </c>
      <c r="L11" s="93"/>
      <c r="M11" s="202" t="s">
        <v>16</v>
      </c>
      <c r="O11" s="58"/>
      <c r="R11" s="58"/>
      <c r="S11" s="212"/>
    </row>
    <row r="12" spans="1:20" ht="8.25" customHeight="1" thickBot="1">
      <c r="K12" s="205"/>
      <c r="L12" s="94"/>
      <c r="M12" s="202"/>
      <c r="O12" s="57"/>
      <c r="P12" s="57"/>
      <c r="Q12" s="57"/>
      <c r="R12" s="57"/>
    </row>
    <row r="13" spans="1:20" ht="16.5" thickBot="1">
      <c r="A13" s="133" t="s">
        <v>53</v>
      </c>
      <c r="B13" s="133" t="s">
        <v>86</v>
      </c>
      <c r="C13" s="133"/>
      <c r="D13" s="133"/>
      <c r="E13" s="133" t="s">
        <v>85</v>
      </c>
      <c r="G13" s="44" t="s">
        <v>49</v>
      </c>
      <c r="H13" s="50" t="s">
        <v>50</v>
      </c>
      <c r="K13" s="205"/>
      <c r="L13" s="94"/>
      <c r="M13" s="202"/>
      <c r="P13" s="203" t="s">
        <v>59</v>
      </c>
      <c r="Q13" s="203"/>
    </row>
    <row r="14" spans="1:20" ht="15.75" thickBot="1">
      <c r="A14" s="134" t="s">
        <v>57</v>
      </c>
      <c r="B14" s="119" t="s">
        <v>47</v>
      </c>
      <c r="C14" s="135" t="s">
        <v>41</v>
      </c>
      <c r="D14" s="119">
        <v>2</v>
      </c>
      <c r="E14" s="24" t="s">
        <v>37</v>
      </c>
      <c r="G14" s="45">
        <v>18</v>
      </c>
      <c r="H14" s="51">
        <v>18</v>
      </c>
      <c r="K14" s="206"/>
      <c r="L14" s="95"/>
      <c r="M14" s="202"/>
    </row>
    <row r="15" spans="1:20">
      <c r="A15" s="128">
        <v>3</v>
      </c>
      <c r="B15" s="120" t="s">
        <v>47</v>
      </c>
      <c r="C15" s="127" t="s">
        <v>104</v>
      </c>
      <c r="D15" s="120">
        <v>1</v>
      </c>
      <c r="E15" s="26" t="s">
        <v>37</v>
      </c>
      <c r="G15" s="25">
        <f>+I3-18</f>
        <v>774</v>
      </c>
      <c r="H15" s="53">
        <v>764</v>
      </c>
      <c r="K15" s="27" t="s">
        <v>18</v>
      </c>
      <c r="L15" s="123"/>
    </row>
    <row r="16" spans="1:20" ht="15.75" thickBot="1">
      <c r="A16" s="126" t="s">
        <v>54</v>
      </c>
      <c r="B16" s="120" t="s">
        <v>55</v>
      </c>
      <c r="C16" s="127" t="s">
        <v>46</v>
      </c>
      <c r="D16" s="120">
        <v>6</v>
      </c>
      <c r="E16" s="26" t="s">
        <v>38</v>
      </c>
      <c r="G16" s="47">
        <f>+G15+G14</f>
        <v>792</v>
      </c>
      <c r="H16" s="51">
        <v>18</v>
      </c>
      <c r="Q16" s="59"/>
    </row>
    <row r="17" spans="1:19" ht="15.75" thickBot="1">
      <c r="A17" s="129">
        <v>1</v>
      </c>
      <c r="B17" s="120" t="s">
        <v>56</v>
      </c>
      <c r="C17" s="127" t="s">
        <v>46</v>
      </c>
      <c r="D17" s="120">
        <v>1</v>
      </c>
      <c r="E17" s="26" t="s">
        <v>38</v>
      </c>
      <c r="H17" s="52">
        <f>SUM(H14:H16)</f>
        <v>800</v>
      </c>
      <c r="Q17" s="213" t="s">
        <v>67</v>
      </c>
      <c r="R17" s="214"/>
      <c r="S17" s="215"/>
    </row>
    <row r="18" spans="1:19">
      <c r="A18" s="128" t="s">
        <v>57</v>
      </c>
      <c r="B18" s="120" t="s">
        <v>48</v>
      </c>
      <c r="C18" s="127" t="s">
        <v>122</v>
      </c>
      <c r="D18" s="120">
        <v>4</v>
      </c>
      <c r="E18" s="26" t="s">
        <v>38</v>
      </c>
      <c r="F18" s="10">
        <f>900-36</f>
        <v>864</v>
      </c>
      <c r="K18" s="10" t="s">
        <v>76</v>
      </c>
      <c r="Q18" s="216" t="s">
        <v>68</v>
      </c>
      <c r="R18" s="217"/>
      <c r="S18" s="218"/>
    </row>
    <row r="19" spans="1:19" ht="15.75">
      <c r="A19" s="128" t="s">
        <v>57</v>
      </c>
      <c r="B19" s="120" t="s">
        <v>48</v>
      </c>
      <c r="C19" s="127" t="s">
        <v>28</v>
      </c>
      <c r="D19" s="120">
        <v>4</v>
      </c>
      <c r="E19" s="26" t="s">
        <v>38</v>
      </c>
      <c r="G19"/>
      <c r="H19" t="s">
        <v>20</v>
      </c>
      <c r="I19" s="10">
        <f>500-2</f>
        <v>498</v>
      </c>
      <c r="K19" s="10">
        <v>18</v>
      </c>
      <c r="N19" s="10">
        <v>18</v>
      </c>
      <c r="Q19" s="45">
        <v>10</v>
      </c>
      <c r="R19" s="62"/>
      <c r="S19" s="46"/>
    </row>
    <row r="20" spans="1:19" ht="15.75">
      <c r="A20" s="128" t="s">
        <v>81</v>
      </c>
      <c r="B20" s="120" t="s">
        <v>48</v>
      </c>
      <c r="C20" s="127" t="s">
        <v>123</v>
      </c>
      <c r="D20" s="120">
        <v>2</v>
      </c>
      <c r="E20" s="26" t="s">
        <v>38</v>
      </c>
      <c r="F20" s="10">
        <v>9</v>
      </c>
      <c r="G20" s="36"/>
      <c r="H20" s="33">
        <v>9</v>
      </c>
      <c r="K20" s="10">
        <v>373</v>
      </c>
      <c r="N20" s="10">
        <v>756</v>
      </c>
      <c r="Q20" s="45">
        <v>139</v>
      </c>
      <c r="R20" s="62"/>
      <c r="S20" s="46"/>
    </row>
    <row r="21" spans="1:19" ht="15.75">
      <c r="A21" s="128">
        <v>3</v>
      </c>
      <c r="B21" s="120" t="s">
        <v>48</v>
      </c>
      <c r="C21" s="127" t="s">
        <v>124</v>
      </c>
      <c r="D21" s="120">
        <v>2</v>
      </c>
      <c r="E21" s="26" t="s">
        <v>38</v>
      </c>
      <c r="F21" s="10">
        <v>774</v>
      </c>
      <c r="G21" s="35"/>
      <c r="H21" s="33">
        <v>389</v>
      </c>
      <c r="K21" s="10">
        <v>18</v>
      </c>
      <c r="N21" s="10">
        <v>18</v>
      </c>
      <c r="Q21" s="45">
        <v>10</v>
      </c>
      <c r="R21" s="62"/>
      <c r="S21" s="46"/>
    </row>
    <row r="22" spans="1:19" ht="15.75">
      <c r="A22" s="128" t="s">
        <v>57</v>
      </c>
      <c r="B22" s="120" t="s">
        <v>51</v>
      </c>
      <c r="C22" s="127" t="s">
        <v>115</v>
      </c>
      <c r="D22" s="120">
        <v>5</v>
      </c>
      <c r="E22" s="26" t="s">
        <v>39</v>
      </c>
      <c r="F22" s="10">
        <v>9</v>
      </c>
      <c r="G22" s="35"/>
      <c r="H22" s="43">
        <v>4</v>
      </c>
      <c r="K22" s="10">
        <f>K20</f>
        <v>373</v>
      </c>
      <c r="N22" s="10">
        <f>SUM(N19:N21)</f>
        <v>792</v>
      </c>
      <c r="Q22" s="45">
        <f>+Q20</f>
        <v>139</v>
      </c>
      <c r="R22" s="62"/>
      <c r="S22" s="46"/>
    </row>
    <row r="23" spans="1:19" ht="15.75">
      <c r="A23" s="129">
        <v>1</v>
      </c>
      <c r="B23" s="120" t="s">
        <v>52</v>
      </c>
      <c r="C23" s="127" t="s">
        <v>79</v>
      </c>
      <c r="D23" s="120">
        <v>2</v>
      </c>
      <c r="E23" s="26" t="s">
        <v>38</v>
      </c>
      <c r="F23" s="10">
        <f>SUM(F20:F22)</f>
        <v>792</v>
      </c>
      <c r="G23" s="36"/>
      <c r="H23" s="33">
        <f>+H21</f>
        <v>389</v>
      </c>
      <c r="K23" s="10">
        <v>18</v>
      </c>
      <c r="Q23" s="45">
        <v>10</v>
      </c>
      <c r="R23" s="62"/>
      <c r="S23" s="46"/>
    </row>
    <row r="24" spans="1:19" ht="15.75">
      <c r="A24" s="128">
        <v>3</v>
      </c>
      <c r="B24" s="120" t="s">
        <v>116</v>
      </c>
      <c r="C24" s="127" t="s">
        <v>46</v>
      </c>
      <c r="D24" s="120">
        <v>1</v>
      </c>
      <c r="E24" s="26" t="s">
        <v>38</v>
      </c>
      <c r="G24" s="35"/>
      <c r="H24" s="33">
        <v>9</v>
      </c>
      <c r="K24" s="10">
        <f>SUM(K19:K23)</f>
        <v>800</v>
      </c>
      <c r="Q24" s="45">
        <f>+Q20</f>
        <v>139</v>
      </c>
      <c r="R24" s="62"/>
      <c r="S24" s="46"/>
    </row>
    <row r="25" spans="1:19" ht="15.75">
      <c r="A25" s="129">
        <v>3</v>
      </c>
      <c r="B25" s="120" t="s">
        <v>52</v>
      </c>
      <c r="C25" s="127" t="s">
        <v>126</v>
      </c>
      <c r="D25" s="120">
        <v>1</v>
      </c>
      <c r="E25" s="26" t="s">
        <v>105</v>
      </c>
      <c r="G25" s="35"/>
      <c r="H25" s="43">
        <f>SUM(H20:H24)</f>
        <v>800</v>
      </c>
      <c r="N25" s="10">
        <f>400-10</f>
        <v>390</v>
      </c>
      <c r="Q25" s="45">
        <v>10</v>
      </c>
      <c r="R25" s="62"/>
      <c r="S25" s="46"/>
    </row>
    <row r="26" spans="1:19">
      <c r="A26" s="128" t="s">
        <v>57</v>
      </c>
      <c r="B26" s="120" t="s">
        <v>65</v>
      </c>
      <c r="C26" s="127" t="s">
        <v>106</v>
      </c>
      <c r="D26" s="127">
        <v>2</v>
      </c>
      <c r="E26" s="26"/>
      <c r="Q26" s="45">
        <f>+Q20</f>
        <v>139</v>
      </c>
      <c r="R26" s="62"/>
      <c r="S26" s="46"/>
    </row>
    <row r="27" spans="1:19" ht="15.75" thickBot="1">
      <c r="A27" s="130">
        <v>3</v>
      </c>
      <c r="B27" s="131" t="s">
        <v>65</v>
      </c>
      <c r="C27" s="132" t="s">
        <v>107</v>
      </c>
      <c r="D27" s="132">
        <v>1</v>
      </c>
      <c r="E27" s="118"/>
      <c r="Q27" s="45">
        <v>10</v>
      </c>
      <c r="R27" s="62"/>
      <c r="S27" s="46"/>
    </row>
    <row r="28" spans="1:19" ht="15" customHeight="1">
      <c r="B28" s="9" t="s">
        <v>58</v>
      </c>
      <c r="F28" s="60"/>
      <c r="K28" s="199" t="s">
        <v>14</v>
      </c>
      <c r="L28" s="124"/>
      <c r="M28" s="202" t="s">
        <v>16</v>
      </c>
      <c r="Q28" s="45">
        <f>+Q20</f>
        <v>139</v>
      </c>
      <c r="R28" s="62"/>
      <c r="S28" s="46"/>
    </row>
    <row r="29" spans="1:19">
      <c r="B29" s="10" t="s">
        <v>59</v>
      </c>
      <c r="C29" s="55" t="s">
        <v>73</v>
      </c>
      <c r="D29" s="10">
        <v>1</v>
      </c>
      <c r="K29" s="200"/>
      <c r="L29" s="124"/>
      <c r="M29" s="202"/>
      <c r="Q29" s="45">
        <v>10</v>
      </c>
      <c r="R29" s="62"/>
      <c r="S29" s="46"/>
    </row>
    <row r="30" spans="1:19" ht="15.75" thickBot="1">
      <c r="B30" s="10" t="s">
        <v>60</v>
      </c>
      <c r="C30" s="55" t="s">
        <v>46</v>
      </c>
      <c r="D30" s="10">
        <v>2</v>
      </c>
      <c r="K30" s="200"/>
      <c r="L30" s="124"/>
      <c r="M30" s="202"/>
      <c r="P30" s="10">
        <v>756</v>
      </c>
      <c r="Q30" s="47">
        <f>SUM(Q19:Q29)</f>
        <v>755</v>
      </c>
      <c r="R30" s="63"/>
      <c r="S30" s="48"/>
    </row>
    <row r="31" spans="1:19" ht="15.75" thickBot="1">
      <c r="B31" s="10" t="s">
        <v>61</v>
      </c>
      <c r="C31" s="55" t="s">
        <v>108</v>
      </c>
      <c r="D31" s="10">
        <v>2</v>
      </c>
      <c r="F31" s="60"/>
      <c r="K31" s="201"/>
      <c r="L31" s="124"/>
      <c r="M31" s="202"/>
    </row>
    <row r="32" spans="1:19">
      <c r="B32" s="10" t="s">
        <v>65</v>
      </c>
      <c r="C32" s="55" t="s">
        <v>72</v>
      </c>
      <c r="D32" s="10">
        <v>1</v>
      </c>
      <c r="E32" s="62" t="s">
        <v>109</v>
      </c>
      <c r="K32" s="54" t="s">
        <v>18</v>
      </c>
      <c r="L32" s="123"/>
    </row>
    <row r="33" spans="2:5">
      <c r="B33" s="62"/>
      <c r="C33" s="75"/>
      <c r="D33" s="62"/>
      <c r="E33" s="68"/>
    </row>
    <row r="34" spans="2:5">
      <c r="B34" s="62"/>
      <c r="C34" s="75"/>
      <c r="D34" s="62"/>
      <c r="E34" s="62"/>
    </row>
    <row r="35" spans="2:5">
      <c r="B35" s="62"/>
      <c r="C35" s="75"/>
      <c r="D35" s="62"/>
      <c r="E35" s="62"/>
    </row>
    <row r="36" spans="2:5" ht="15.75" customHeight="1">
      <c r="B36" s="62"/>
      <c r="C36" s="62"/>
      <c r="D36" s="62"/>
      <c r="E36" s="68"/>
    </row>
    <row r="37" spans="2:5" ht="15.75" customHeight="1">
      <c r="B37" s="62"/>
      <c r="C37" s="68"/>
      <c r="D37" s="62"/>
      <c r="E37" s="62"/>
    </row>
    <row r="38" spans="2:5" ht="15.75" customHeight="1">
      <c r="B38" s="62"/>
      <c r="C38" s="62"/>
      <c r="D38" s="62"/>
      <c r="E38" s="62"/>
    </row>
    <row r="39" spans="2:5" ht="15.75" customHeight="1">
      <c r="B39" s="62"/>
      <c r="C39" s="62"/>
      <c r="D39" s="62"/>
      <c r="E39" s="62"/>
    </row>
    <row r="40" spans="2:5" ht="16.5" customHeight="1">
      <c r="E40" s="62"/>
    </row>
    <row r="41" spans="2:5">
      <c r="E41" s="62"/>
    </row>
    <row r="42" spans="2:5" ht="15" customHeight="1"/>
    <row r="43" spans="2:5" ht="15.75" customHeight="1"/>
    <row r="44" spans="2:5" ht="15.75" customHeight="1"/>
    <row r="45" spans="2:5" ht="15" customHeight="1"/>
  </sheetData>
  <mergeCells count="13">
    <mergeCell ref="G6:H6"/>
    <mergeCell ref="P13:Q13"/>
    <mergeCell ref="S5:S11"/>
    <mergeCell ref="Q17:S17"/>
    <mergeCell ref="Q18:S18"/>
    <mergeCell ref="J5:K5"/>
    <mergeCell ref="K28:K31"/>
    <mergeCell ref="M28:M31"/>
    <mergeCell ref="I4:K4"/>
    <mergeCell ref="M11:M14"/>
    <mergeCell ref="M6:M10"/>
    <mergeCell ref="K11:K14"/>
    <mergeCell ref="I7:K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opLeftCell="A10" zoomScaleNormal="100" workbookViewId="0">
      <selection activeCell="I37" sqref="I37"/>
    </sheetView>
  </sheetViews>
  <sheetFormatPr baseColWidth="10" defaultRowHeight="15"/>
  <cols>
    <col min="1" max="1" width="11.42578125" customWidth="1"/>
    <col min="2" max="3" width="1" customWidth="1"/>
    <col min="5" max="6" width="1" customWidth="1"/>
    <col min="7" max="7" width="5.85546875" customWidth="1"/>
    <col min="8" max="8" width="5.28515625" customWidth="1"/>
    <col min="9" max="9" width="19.5703125" customWidth="1"/>
    <col min="10" max="10" width="18.42578125" customWidth="1"/>
    <col min="12" max="12" width="4" bestFit="1" customWidth="1"/>
    <col min="13" max="13" width="5.140625" bestFit="1" customWidth="1"/>
    <col min="16" max="16" width="2.140625" customWidth="1"/>
    <col min="17" max="17" width="7.28515625" customWidth="1"/>
    <col min="18" max="18" width="5.140625" bestFit="1" customWidth="1"/>
    <col min="20" max="20" width="2.42578125" customWidth="1"/>
    <col min="21" max="21" width="8.5703125" customWidth="1"/>
  </cols>
  <sheetData>
    <row r="1" spans="1:21" ht="24.75">
      <c r="C1" s="67" t="s">
        <v>70</v>
      </c>
      <c r="E1" s="67" t="s">
        <v>70</v>
      </c>
    </row>
    <row r="2" spans="1:21" ht="6" customHeight="1">
      <c r="B2" s="1"/>
      <c r="C2" s="1"/>
      <c r="D2" s="1"/>
      <c r="E2" s="1"/>
      <c r="F2" s="1"/>
    </row>
    <row r="3" spans="1:21" ht="6" customHeight="1" thickBot="1">
      <c r="A3" s="66" t="s">
        <v>69</v>
      </c>
      <c r="B3" s="1"/>
      <c r="F3" s="1"/>
    </row>
    <row r="4" spans="1:21" ht="16.5" customHeight="1" thickTop="1" thickBot="1">
      <c r="B4" s="1"/>
      <c r="D4" s="70">
        <v>139</v>
      </c>
      <c r="F4" s="1"/>
      <c r="K4" s="220" t="s">
        <v>14</v>
      </c>
      <c r="L4" s="223" t="s">
        <v>16</v>
      </c>
      <c r="M4" s="85"/>
    </row>
    <row r="5" spans="1:21" ht="6" customHeight="1" thickTop="1">
      <c r="A5" s="66" t="s">
        <v>69</v>
      </c>
      <c r="B5" s="1"/>
      <c r="F5" s="1"/>
      <c r="K5" s="221"/>
      <c r="L5" s="223"/>
      <c r="M5" s="85"/>
    </row>
    <row r="6" spans="1:21" ht="15.75" thickBot="1">
      <c r="B6" s="1"/>
      <c r="D6" s="64"/>
      <c r="F6" s="1"/>
      <c r="K6" s="221"/>
      <c r="L6" s="223"/>
      <c r="M6" s="85"/>
    </row>
    <row r="7" spans="1:21" ht="6" customHeight="1" thickTop="1">
      <c r="A7" s="66" t="s">
        <v>69</v>
      </c>
      <c r="B7" s="1"/>
      <c r="F7" s="1"/>
      <c r="K7" s="221"/>
      <c r="L7" s="223"/>
      <c r="M7" s="85"/>
    </row>
    <row r="8" spans="1:21" ht="16.5" customHeight="1" thickBot="1">
      <c r="B8" s="1"/>
      <c r="D8" s="64"/>
      <c r="F8" s="1"/>
      <c r="H8" s="65">
        <v>756</v>
      </c>
      <c r="I8" s="87">
        <v>792</v>
      </c>
      <c r="K8" s="222"/>
      <c r="L8" s="223"/>
      <c r="M8" s="85"/>
    </row>
    <row r="9" spans="1:21" ht="6" customHeight="1" thickTop="1">
      <c r="A9" s="66" t="s">
        <v>69</v>
      </c>
      <c r="B9" s="1"/>
      <c r="F9" s="1"/>
    </row>
    <row r="10" spans="1:21" ht="16.5" thickBot="1">
      <c r="B10" s="1"/>
      <c r="D10" s="64"/>
      <c r="F10" s="1"/>
      <c r="K10" s="78" t="s">
        <v>18</v>
      </c>
    </row>
    <row r="11" spans="1:21" ht="6" customHeight="1" thickTop="1">
      <c r="A11" s="66" t="s">
        <v>69</v>
      </c>
      <c r="B11" s="1"/>
      <c r="F11" s="1"/>
    </row>
    <row r="12" spans="1:21" ht="15.75" thickBot="1">
      <c r="B12" s="1"/>
      <c r="D12" s="74">
        <v>338</v>
      </c>
      <c r="F12" s="1"/>
    </row>
    <row r="13" spans="1:21" ht="6" customHeight="1" thickTop="1">
      <c r="A13" s="66" t="s">
        <v>69</v>
      </c>
      <c r="B13" s="1"/>
      <c r="F13" s="1"/>
    </row>
    <row r="14" spans="1:21" ht="6" customHeight="1" thickBot="1">
      <c r="B14" s="1"/>
      <c r="C14" s="1"/>
      <c r="D14" s="1"/>
      <c r="E14" s="1"/>
      <c r="F14" s="1"/>
    </row>
    <row r="15" spans="1:21" ht="15.75">
      <c r="G15" s="69"/>
      <c r="I15" s="76"/>
      <c r="J15" s="9" t="s">
        <v>58</v>
      </c>
      <c r="K15" s="10"/>
      <c r="L15" s="10"/>
      <c r="M15" s="9" t="s">
        <v>85</v>
      </c>
      <c r="O15">
        <f>400-3</f>
        <v>397</v>
      </c>
      <c r="R15" s="10"/>
      <c r="S15" s="213" t="s">
        <v>121</v>
      </c>
      <c r="T15" s="214"/>
      <c r="U15" s="215"/>
    </row>
    <row r="16" spans="1:21" ht="15.75">
      <c r="D16" s="77">
        <v>364</v>
      </c>
      <c r="G16" s="69" t="s">
        <v>71</v>
      </c>
      <c r="I16" s="72">
        <f>400-18-18</f>
        <v>364</v>
      </c>
      <c r="J16" s="10" t="s">
        <v>59</v>
      </c>
      <c r="K16" s="55" t="s">
        <v>73</v>
      </c>
      <c r="L16" s="10">
        <v>1</v>
      </c>
      <c r="M16" s="79" t="s">
        <v>37</v>
      </c>
      <c r="R16" s="10"/>
      <c r="S16" s="216" t="s">
        <v>68</v>
      </c>
      <c r="T16" s="217"/>
      <c r="U16" s="218"/>
    </row>
    <row r="17" spans="1:22" ht="15.75">
      <c r="G17" s="69" t="s">
        <v>120</v>
      </c>
      <c r="I17" s="155">
        <f>364-13-13</f>
        <v>338</v>
      </c>
      <c r="J17" s="10" t="s">
        <v>60</v>
      </c>
      <c r="K17" s="55" t="s">
        <v>46</v>
      </c>
      <c r="L17" s="10">
        <v>2</v>
      </c>
      <c r="M17" s="79" t="s">
        <v>82</v>
      </c>
      <c r="R17" s="10"/>
      <c r="S17" s="45">
        <v>10</v>
      </c>
      <c r="T17" s="62"/>
      <c r="U17" s="46">
        <v>2</v>
      </c>
    </row>
    <row r="18" spans="1:22" ht="15.75">
      <c r="D18" s="61">
        <v>400</v>
      </c>
      <c r="J18" s="10" t="s">
        <v>61</v>
      </c>
      <c r="K18" s="55" t="s">
        <v>110</v>
      </c>
      <c r="L18" s="10">
        <v>2</v>
      </c>
      <c r="M18" s="79" t="s">
        <v>38</v>
      </c>
      <c r="N18" s="86" t="s">
        <v>80</v>
      </c>
      <c r="O18">
        <f>400-36</f>
        <v>364</v>
      </c>
      <c r="R18" s="10"/>
      <c r="S18" s="45">
        <v>114</v>
      </c>
      <c r="T18" s="62"/>
      <c r="U18" s="46">
        <v>126</v>
      </c>
    </row>
    <row r="19" spans="1:22" ht="15.75">
      <c r="A19" s="10"/>
      <c r="J19" s="10" t="s">
        <v>65</v>
      </c>
      <c r="K19" s="55" t="s">
        <v>72</v>
      </c>
      <c r="L19" s="10">
        <v>1</v>
      </c>
      <c r="M19" s="79"/>
      <c r="R19" s="10"/>
      <c r="S19" s="45">
        <v>10</v>
      </c>
      <c r="T19" s="62"/>
      <c r="U19" s="46">
        <v>2</v>
      </c>
    </row>
    <row r="20" spans="1:22" ht="16.5" thickBot="1">
      <c r="A20" s="10"/>
      <c r="D20">
        <v>18</v>
      </c>
      <c r="J20" s="9" t="s">
        <v>128</v>
      </c>
      <c r="K20" s="10"/>
      <c r="M20" s="91" t="s">
        <v>85</v>
      </c>
      <c r="R20" s="10"/>
      <c r="S20" s="45">
        <f>+S18</f>
        <v>114</v>
      </c>
      <c r="T20" s="62"/>
      <c r="U20" s="46">
        <f>+U18</f>
        <v>126</v>
      </c>
    </row>
    <row r="21" spans="1:22" ht="15.75">
      <c r="A21" s="10"/>
      <c r="D21">
        <v>364</v>
      </c>
      <c r="J21" s="10" t="s">
        <v>0</v>
      </c>
      <c r="K21" s="55" t="s">
        <v>117</v>
      </c>
      <c r="L21" s="10">
        <v>12</v>
      </c>
      <c r="M21" s="79" t="s">
        <v>37</v>
      </c>
      <c r="N21" s="69" t="s">
        <v>74</v>
      </c>
      <c r="O21" s="71">
        <f>450-30</f>
        <v>420</v>
      </c>
      <c r="P21" s="71"/>
      <c r="Q21" s="88">
        <v>774</v>
      </c>
      <c r="R21" s="10"/>
      <c r="S21" s="45">
        <v>10</v>
      </c>
      <c r="T21" s="62"/>
      <c r="U21" s="46">
        <v>2</v>
      </c>
    </row>
    <row r="22" spans="1:22" ht="15.75">
      <c r="A22" s="9"/>
      <c r="D22">
        <v>18</v>
      </c>
      <c r="J22" s="10" t="s">
        <v>83</v>
      </c>
      <c r="K22" s="55" t="s">
        <v>118</v>
      </c>
      <c r="L22" s="10">
        <v>12</v>
      </c>
      <c r="M22" s="79" t="s">
        <v>38</v>
      </c>
      <c r="N22" s="69"/>
      <c r="O22" s="73"/>
      <c r="P22" s="73"/>
      <c r="Q22" s="89">
        <v>26</v>
      </c>
      <c r="R22" s="10"/>
      <c r="S22" s="45">
        <f>+S18</f>
        <v>114</v>
      </c>
      <c r="T22" s="62"/>
      <c r="U22" s="46">
        <f>+U18</f>
        <v>126</v>
      </c>
    </row>
    <row r="23" spans="1:22" ht="15.75">
      <c r="A23" s="10"/>
      <c r="D23">
        <f>SUM(D20:D22)</f>
        <v>400</v>
      </c>
      <c r="J23" s="10" t="s">
        <v>66</v>
      </c>
      <c r="K23" s="55" t="s">
        <v>119</v>
      </c>
      <c r="L23" s="10">
        <v>6</v>
      </c>
      <c r="M23" s="79" t="s">
        <v>39</v>
      </c>
      <c r="Q23" s="89">
        <f>+Q21-Q22</f>
        <v>748</v>
      </c>
      <c r="R23" s="10"/>
      <c r="S23" s="45">
        <v>10</v>
      </c>
      <c r="T23" s="62"/>
      <c r="U23" s="46">
        <v>2</v>
      </c>
    </row>
    <row r="24" spans="1:22" ht="16.5" thickBot="1">
      <c r="J24" s="10" t="s">
        <v>59</v>
      </c>
      <c r="K24" s="55" t="s">
        <v>84</v>
      </c>
      <c r="L24" s="10">
        <v>6</v>
      </c>
      <c r="M24" s="79" t="s">
        <v>39</v>
      </c>
      <c r="Q24" s="90">
        <f>+Q23/5</f>
        <v>149.6</v>
      </c>
      <c r="R24" s="10"/>
      <c r="S24" s="45">
        <f>+S18</f>
        <v>114</v>
      </c>
      <c r="T24" s="62"/>
      <c r="U24" s="46">
        <f>+U18</f>
        <v>126</v>
      </c>
    </row>
    <row r="25" spans="1:22" ht="15.75">
      <c r="J25" s="10"/>
      <c r="K25" s="55"/>
      <c r="R25" s="10"/>
      <c r="S25" s="45">
        <v>10</v>
      </c>
      <c r="T25" s="62"/>
      <c r="U25" s="46">
        <v>2</v>
      </c>
    </row>
    <row r="26" spans="1:22" ht="15.75">
      <c r="N26">
        <f>114-18</f>
        <v>96</v>
      </c>
      <c r="R26" s="10"/>
      <c r="S26" s="45">
        <f>+S18</f>
        <v>114</v>
      </c>
      <c r="T26" s="62"/>
      <c r="U26" s="46">
        <f>+U18</f>
        <v>126</v>
      </c>
    </row>
    <row r="27" spans="1:22" ht="15.75">
      <c r="R27" s="10"/>
      <c r="S27" s="45">
        <v>10</v>
      </c>
      <c r="T27" s="62"/>
      <c r="U27" s="46">
        <v>2</v>
      </c>
    </row>
    <row r="28" spans="1:22" ht="15.75">
      <c r="J28" s="9"/>
      <c r="K28" s="10"/>
      <c r="L28" s="10"/>
      <c r="M28" s="10">
        <v>96</v>
      </c>
      <c r="N28">
        <f>338-18-18</f>
        <v>302</v>
      </c>
      <c r="S28" s="45">
        <f>+S18</f>
        <v>114</v>
      </c>
      <c r="T28" s="62"/>
      <c r="U28" s="46">
        <f>+U18</f>
        <v>126</v>
      </c>
    </row>
    <row r="29" spans="1:22" ht="15.75">
      <c r="J29" s="10"/>
      <c r="K29" s="55"/>
      <c r="L29" s="10"/>
      <c r="M29" s="10">
        <v>18</v>
      </c>
      <c r="S29" s="45">
        <v>10</v>
      </c>
      <c r="T29" s="62"/>
      <c r="U29" s="46">
        <v>2</v>
      </c>
    </row>
    <row r="30" spans="1:22" ht="16.5" thickBot="1">
      <c r="C30" s="1"/>
      <c r="E30" s="1"/>
      <c r="F30" s="195"/>
      <c r="G30" s="195"/>
      <c r="J30" s="10"/>
      <c r="K30" s="55"/>
      <c r="L30" s="10"/>
      <c r="M30" s="10">
        <f>SUM(M28:M29)</f>
        <v>114</v>
      </c>
      <c r="R30" s="10">
        <v>756</v>
      </c>
      <c r="S30" s="47">
        <f>SUM(S17:S29)</f>
        <v>754</v>
      </c>
      <c r="T30" s="63"/>
      <c r="U30" s="48">
        <f>SUM(U17:U29)</f>
        <v>770</v>
      </c>
      <c r="V30">
        <v>774</v>
      </c>
    </row>
    <row r="31" spans="1:22" ht="6" customHeight="1">
      <c r="C31" s="154"/>
      <c r="D31" s="154"/>
      <c r="E31" s="154"/>
      <c r="J31" s="10"/>
      <c r="K31" s="55"/>
      <c r="L31" s="10"/>
      <c r="M31" s="10"/>
    </row>
    <row r="32" spans="1:22" ht="15.75">
      <c r="D32" s="153"/>
      <c r="J32" s="10"/>
      <c r="K32" s="55"/>
      <c r="L32" s="10"/>
      <c r="M32" s="62"/>
    </row>
  </sheetData>
  <mergeCells count="5">
    <mergeCell ref="F30:G30"/>
    <mergeCell ref="S15:U15"/>
    <mergeCell ref="S16:U16"/>
    <mergeCell ref="K4:K8"/>
    <mergeCell ref="L4:L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38"/>
  <sheetViews>
    <sheetView workbookViewId="0">
      <selection activeCell="I37" sqref="I37"/>
    </sheetView>
  </sheetViews>
  <sheetFormatPr baseColWidth="10" defaultRowHeight="15"/>
  <cols>
    <col min="2" max="2" width="1.140625" customWidth="1"/>
    <col min="3" max="4" width="9.140625"/>
    <col min="5" max="5" width="1.42578125" customWidth="1"/>
    <col min="6" max="7" width="9.140625"/>
    <col min="8" max="8" width="1.42578125" customWidth="1"/>
    <col min="9" max="10" width="9.140625"/>
    <col min="11" max="12" width="1.42578125" customWidth="1"/>
  </cols>
  <sheetData>
    <row r="4" spans="2:12">
      <c r="F4" s="195" t="s">
        <v>23</v>
      </c>
      <c r="G4" s="195"/>
    </row>
    <row r="6" spans="2:12" ht="7.5" customHeight="1">
      <c r="B6" s="224">
        <v>5</v>
      </c>
      <c r="C6" s="224"/>
      <c r="D6" s="224"/>
      <c r="E6" s="224"/>
      <c r="F6" s="224"/>
      <c r="G6" s="224"/>
      <c r="H6" s="224"/>
      <c r="I6" s="224"/>
      <c r="J6" s="224"/>
      <c r="K6" s="224"/>
    </row>
    <row r="7" spans="2:12">
      <c r="B7" s="6">
        <v>1</v>
      </c>
      <c r="C7" s="2"/>
      <c r="D7" s="2"/>
      <c r="E7" s="6">
        <v>2</v>
      </c>
      <c r="F7" s="2"/>
      <c r="G7" s="2"/>
      <c r="H7" s="6">
        <v>3</v>
      </c>
      <c r="I7" s="2"/>
      <c r="J7" s="2"/>
      <c r="K7" s="6">
        <v>4</v>
      </c>
      <c r="L7" s="40"/>
    </row>
    <row r="8" spans="2:12">
      <c r="B8" s="1"/>
      <c r="C8" s="2"/>
      <c r="D8" s="2"/>
      <c r="E8" s="1"/>
      <c r="F8" s="2"/>
      <c r="G8" s="2"/>
      <c r="H8" s="1"/>
      <c r="I8" s="2"/>
      <c r="J8" s="2"/>
      <c r="K8" s="1"/>
      <c r="L8" s="35"/>
    </row>
    <row r="9" spans="2:12">
      <c r="B9" s="1"/>
      <c r="C9" s="2"/>
      <c r="D9" s="2"/>
      <c r="E9" s="1"/>
      <c r="F9" s="2"/>
      <c r="G9" s="2"/>
      <c r="H9" s="1"/>
      <c r="I9" s="2"/>
      <c r="J9" s="2"/>
      <c r="K9" s="1"/>
      <c r="L9" s="35"/>
    </row>
    <row r="10" spans="2:12" ht="7.5" customHeight="1"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41"/>
    </row>
    <row r="11" spans="2:12">
      <c r="B11" s="1"/>
      <c r="C11" s="2"/>
      <c r="D11" s="2"/>
      <c r="E11" s="1"/>
      <c r="F11" s="2"/>
      <c r="G11" s="2"/>
      <c r="H11" s="1"/>
      <c r="I11" s="2"/>
      <c r="J11" s="2"/>
      <c r="K11" s="1"/>
      <c r="L11" s="35"/>
    </row>
    <row r="12" spans="2:12">
      <c r="B12" s="1"/>
      <c r="C12" s="2"/>
      <c r="D12" s="2"/>
      <c r="E12" s="1"/>
      <c r="F12" s="2"/>
      <c r="G12" s="2"/>
      <c r="H12" s="1"/>
      <c r="I12" s="2"/>
      <c r="J12" s="2"/>
      <c r="K12" s="1"/>
      <c r="L12" s="35"/>
    </row>
    <row r="13" spans="2:12">
      <c r="B13" s="1"/>
      <c r="C13" s="2"/>
      <c r="D13" s="2"/>
      <c r="E13" s="1"/>
      <c r="F13" s="2"/>
      <c r="G13" s="2"/>
      <c r="H13" s="1"/>
      <c r="I13" s="2"/>
      <c r="J13" s="2"/>
      <c r="K13" s="1"/>
      <c r="L13" s="35"/>
    </row>
    <row r="14" spans="2:12" ht="7.5" customHeight="1">
      <c r="B14" s="39">
        <v>6</v>
      </c>
      <c r="C14" s="39"/>
      <c r="D14" s="39"/>
      <c r="E14" s="39"/>
      <c r="F14" s="39"/>
      <c r="G14" s="39"/>
      <c r="H14" s="39"/>
      <c r="I14" s="39"/>
      <c r="J14" s="39"/>
      <c r="K14" s="39"/>
      <c r="L14" s="41"/>
    </row>
    <row r="16" spans="2:12">
      <c r="C16" s="198" t="s">
        <v>19</v>
      </c>
      <c r="D16" s="198"/>
      <c r="F16" s="198" t="s">
        <v>19</v>
      </c>
      <c r="G16" s="198"/>
      <c r="I16" s="198" t="s">
        <v>19</v>
      </c>
      <c r="J16" s="198"/>
    </row>
    <row r="18" spans="2:12">
      <c r="B18" s="38"/>
      <c r="C18" s="38"/>
      <c r="D18" s="35"/>
      <c r="E18" s="35"/>
      <c r="F18" s="35"/>
      <c r="G18" s="35"/>
      <c r="H18" s="35"/>
      <c r="I18" s="36"/>
      <c r="J18" s="36"/>
      <c r="K18" s="35"/>
      <c r="L18" s="35"/>
    </row>
    <row r="19" spans="2:12" ht="7.5" customHeight="1">
      <c r="B19" s="224">
        <v>5</v>
      </c>
      <c r="C19" s="224"/>
      <c r="D19" s="224"/>
      <c r="E19" s="224"/>
      <c r="F19" s="224"/>
      <c r="G19" s="224"/>
      <c r="H19" s="224"/>
      <c r="I19" s="224"/>
      <c r="J19" s="224"/>
      <c r="K19" s="224"/>
    </row>
    <row r="20" spans="2:12">
      <c r="B20" s="6">
        <v>1</v>
      </c>
      <c r="C20" s="2"/>
      <c r="D20" s="2"/>
      <c r="E20" s="6">
        <v>2</v>
      </c>
      <c r="F20" s="2"/>
      <c r="G20" s="2"/>
      <c r="H20" s="6">
        <v>3</v>
      </c>
      <c r="I20" s="2"/>
      <c r="J20" s="2"/>
      <c r="K20" s="6">
        <v>4</v>
      </c>
      <c r="L20" s="40"/>
    </row>
    <row r="21" spans="2:12">
      <c r="B21" s="1"/>
      <c r="C21" s="2"/>
      <c r="D21" s="2"/>
      <c r="E21" s="1"/>
      <c r="F21" s="2"/>
      <c r="G21" s="2"/>
      <c r="H21" s="1"/>
      <c r="I21" s="2"/>
      <c r="J21" s="2"/>
      <c r="K21" s="1"/>
      <c r="L21" s="35"/>
    </row>
    <row r="22" spans="2:12">
      <c r="B22" s="1"/>
      <c r="C22" s="2"/>
      <c r="D22" s="2"/>
      <c r="E22" s="1"/>
      <c r="F22" s="2"/>
      <c r="G22" s="2"/>
      <c r="H22" s="1"/>
      <c r="I22" s="2"/>
      <c r="J22" s="2"/>
      <c r="K22" s="1"/>
      <c r="L22" s="35"/>
    </row>
    <row r="23" spans="2:12" ht="7.5" customHeight="1">
      <c r="B23" s="224"/>
      <c r="C23" s="224"/>
      <c r="D23" s="224"/>
      <c r="E23" s="224"/>
      <c r="F23" s="224"/>
      <c r="G23" s="224"/>
      <c r="H23" s="224"/>
      <c r="I23" s="224"/>
      <c r="J23" s="224"/>
      <c r="K23" s="224"/>
      <c r="L23" s="35"/>
    </row>
    <row r="24" spans="2:12">
      <c r="B24" s="1"/>
      <c r="C24" s="2"/>
      <c r="D24" s="2"/>
      <c r="E24" s="1"/>
      <c r="F24" s="2"/>
      <c r="G24" s="2"/>
      <c r="H24" s="1"/>
      <c r="I24" s="2"/>
      <c r="J24" s="2"/>
      <c r="K24" s="1"/>
      <c r="L24" s="35"/>
    </row>
    <row r="25" spans="2:12">
      <c r="B25" s="1"/>
      <c r="C25" s="2"/>
      <c r="D25" s="2"/>
      <c r="E25" s="1"/>
      <c r="F25" s="2"/>
      <c r="G25" s="2"/>
      <c r="H25" s="1"/>
      <c r="I25" s="2"/>
      <c r="J25" s="2"/>
      <c r="K25" s="1"/>
      <c r="L25" s="35"/>
    </row>
    <row r="26" spans="2:12">
      <c r="B26" s="1"/>
      <c r="C26" s="2"/>
      <c r="D26" s="2"/>
      <c r="E26" s="1"/>
      <c r="F26" s="2"/>
      <c r="G26" s="2"/>
      <c r="H26" s="1"/>
      <c r="I26" s="2"/>
      <c r="J26" s="2"/>
      <c r="K26" s="1"/>
      <c r="L26" s="35"/>
    </row>
    <row r="27" spans="2:12" ht="7.5" customHeight="1">
      <c r="B27" s="224">
        <v>6</v>
      </c>
      <c r="C27" s="224"/>
      <c r="D27" s="224"/>
      <c r="E27" s="224"/>
      <c r="F27" s="224"/>
      <c r="G27" s="224"/>
      <c r="H27" s="224"/>
      <c r="I27" s="224"/>
      <c r="J27" s="224"/>
      <c r="K27" s="224"/>
    </row>
    <row r="28" spans="2:12" ht="7.5" customHeight="1">
      <c r="B28" s="41"/>
      <c r="C28" s="41"/>
      <c r="D28" s="41"/>
      <c r="E28" s="41"/>
      <c r="F28" s="41"/>
      <c r="G28" s="41"/>
      <c r="H28" s="41"/>
      <c r="J28" s="39"/>
      <c r="K28" s="39"/>
      <c r="L28" s="1"/>
    </row>
    <row r="29" spans="2:12">
      <c r="J29" s="2"/>
      <c r="K29" s="1"/>
      <c r="L29" s="1"/>
    </row>
    <row r="30" spans="2:12">
      <c r="J30" s="2"/>
      <c r="K30" s="1"/>
      <c r="L30" s="1"/>
    </row>
    <row r="31" spans="2:12">
      <c r="J31" s="2"/>
      <c r="K31" s="1"/>
      <c r="L31" s="1"/>
    </row>
    <row r="32" spans="2:12" ht="7.5" customHeight="1">
      <c r="B32" s="41"/>
      <c r="C32" s="41"/>
      <c r="D32" s="41"/>
      <c r="E32" s="41"/>
      <c r="F32" s="41"/>
      <c r="G32" s="41"/>
      <c r="H32" s="41"/>
      <c r="J32" s="39"/>
      <c r="K32" s="39"/>
      <c r="L32" s="1"/>
    </row>
    <row r="34" spans="9:17">
      <c r="I34">
        <v>800</v>
      </c>
      <c r="J34">
        <v>500</v>
      </c>
      <c r="N34" t="s">
        <v>30</v>
      </c>
      <c r="P34">
        <v>17</v>
      </c>
      <c r="Q34" t="s">
        <v>33</v>
      </c>
    </row>
    <row r="35" spans="9:17">
      <c r="I35">
        <v>800</v>
      </c>
      <c r="N35" t="s">
        <v>31</v>
      </c>
      <c r="P35">
        <v>12</v>
      </c>
      <c r="Q35" t="s">
        <v>32</v>
      </c>
    </row>
    <row r="36" spans="9:17">
      <c r="I36">
        <v>400</v>
      </c>
      <c r="N36" t="s">
        <v>34</v>
      </c>
      <c r="P36">
        <v>22</v>
      </c>
      <c r="Q36" t="s">
        <v>33</v>
      </c>
    </row>
    <row r="37" spans="9:17">
      <c r="I37">
        <v>500</v>
      </c>
      <c r="N37" t="s">
        <v>35</v>
      </c>
      <c r="P37">
        <v>5</v>
      </c>
      <c r="Q37" t="s">
        <v>32</v>
      </c>
    </row>
    <row r="38" spans="9:17">
      <c r="I38">
        <f>SUM(I34:I37)</f>
        <v>2500</v>
      </c>
    </row>
  </sheetData>
  <mergeCells count="8">
    <mergeCell ref="B19:K19"/>
    <mergeCell ref="B23:K23"/>
    <mergeCell ref="B27:K27"/>
    <mergeCell ref="F4:G4"/>
    <mergeCell ref="B6:K6"/>
    <mergeCell ref="C16:D16"/>
    <mergeCell ref="F16:G16"/>
    <mergeCell ref="I16:J1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topLeftCell="A7" workbookViewId="0">
      <selection activeCell="I37" sqref="I37"/>
    </sheetView>
  </sheetViews>
  <sheetFormatPr baseColWidth="10" defaultColWidth="11.42578125" defaultRowHeight="15"/>
  <cols>
    <col min="1" max="1" width="3" style="136" bestFit="1" customWidth="1"/>
    <col min="2" max="2" width="9.5703125" style="136" bestFit="1" customWidth="1"/>
    <col min="3" max="3" width="20.42578125" style="136" bestFit="1" customWidth="1"/>
    <col min="4" max="6" width="11.42578125" style="136" customWidth="1"/>
    <col min="7" max="7" width="19.85546875" style="136" customWidth="1"/>
    <col min="8" max="8" width="14" style="136" customWidth="1"/>
    <col min="9" max="9" width="10.42578125" style="136" bestFit="1" customWidth="1"/>
    <col min="10" max="10" width="9.28515625" style="136" customWidth="1"/>
    <col min="11" max="11" width="10.7109375" style="136" bestFit="1" customWidth="1"/>
    <col min="12" max="13" width="4" style="136" bestFit="1" customWidth="1"/>
    <col min="14" max="14" width="5" style="136" bestFit="1" customWidth="1"/>
    <col min="15" max="16384" width="11.42578125" style="136"/>
  </cols>
  <sheetData>
    <row r="1" spans="1:22">
      <c r="H1" s="136" t="s">
        <v>90</v>
      </c>
    </row>
    <row r="2" spans="1:22">
      <c r="L2" s="136">
        <v>18</v>
      </c>
      <c r="M2" s="136">
        <v>9</v>
      </c>
      <c r="N2" s="136">
        <v>1500</v>
      </c>
    </row>
    <row r="3" spans="1:22">
      <c r="H3" s="136" t="s">
        <v>87</v>
      </c>
      <c r="I3" s="136">
        <v>2</v>
      </c>
      <c r="L3" s="136">
        <v>414</v>
      </c>
      <c r="M3" s="136">
        <v>414</v>
      </c>
      <c r="N3" s="136">
        <v>18</v>
      </c>
    </row>
    <row r="4" spans="1:22">
      <c r="H4" s="136" t="s">
        <v>88</v>
      </c>
      <c r="I4" s="136">
        <v>6</v>
      </c>
      <c r="L4" s="136">
        <v>18</v>
      </c>
      <c r="M4" s="136">
        <v>9</v>
      </c>
      <c r="N4" s="136">
        <f>+N2-18</f>
        <v>1482</v>
      </c>
    </row>
    <row r="5" spans="1:22">
      <c r="H5" s="136" t="s">
        <v>89</v>
      </c>
      <c r="I5" s="136">
        <v>1</v>
      </c>
      <c r="L5" s="136">
        <f>SUM(L2:L4)</f>
        <v>450</v>
      </c>
      <c r="M5" s="136">
        <f>SUM(M2:M4)</f>
        <v>432</v>
      </c>
    </row>
    <row r="7" spans="1:22" ht="15.75" thickBot="1">
      <c r="B7" s="71" t="s">
        <v>113</v>
      </c>
    </row>
    <row r="8" spans="1:22" ht="15.75" thickBot="1">
      <c r="A8" s="143"/>
      <c r="B8" s="156" t="s">
        <v>1</v>
      </c>
      <c r="C8" s="159" t="s">
        <v>8</v>
      </c>
      <c r="D8" s="160" t="s">
        <v>2</v>
      </c>
      <c r="E8" s="105" t="s">
        <v>40</v>
      </c>
      <c r="F8" s="102"/>
      <c r="G8" s="162"/>
      <c r="H8" s="162"/>
      <c r="I8" s="140"/>
      <c r="J8" s="140"/>
      <c r="T8" s="157"/>
      <c r="U8" s="157"/>
      <c r="V8" s="157"/>
    </row>
    <row r="9" spans="1:22">
      <c r="A9" s="146">
        <v>1</v>
      </c>
      <c r="B9" s="106">
        <v>2</v>
      </c>
      <c r="C9" s="106" t="s">
        <v>25</v>
      </c>
      <c r="D9" s="161" t="s">
        <v>97</v>
      </c>
      <c r="E9" s="98" t="s">
        <v>37</v>
      </c>
      <c r="F9" s="101"/>
      <c r="G9" s="139"/>
      <c r="H9" s="138"/>
      <c r="I9" s="139"/>
      <c r="J9" s="140"/>
      <c r="T9" s="97"/>
      <c r="U9" s="97"/>
      <c r="V9" s="97"/>
    </row>
    <row r="10" spans="1:22">
      <c r="A10" s="146">
        <v>2</v>
      </c>
      <c r="B10" s="106">
        <v>2</v>
      </c>
      <c r="C10" s="106" t="s">
        <v>9</v>
      </c>
      <c r="D10" s="161" t="s">
        <v>26</v>
      </c>
      <c r="E10" s="98" t="s">
        <v>38</v>
      </c>
      <c r="F10" s="101"/>
      <c r="G10" s="139"/>
      <c r="H10" s="138"/>
      <c r="I10" s="139"/>
      <c r="J10" s="140"/>
      <c r="T10" s="97"/>
      <c r="U10" s="97"/>
      <c r="V10" s="97"/>
    </row>
    <row r="11" spans="1:22">
      <c r="A11" s="146">
        <v>3</v>
      </c>
      <c r="B11" s="106">
        <v>2</v>
      </c>
      <c r="C11" s="106" t="s">
        <v>7</v>
      </c>
      <c r="D11" s="161" t="s">
        <v>26</v>
      </c>
      <c r="E11" s="98"/>
      <c r="F11" s="101"/>
      <c r="G11" s="139"/>
      <c r="H11" s="138"/>
      <c r="I11" s="139"/>
      <c r="J11" s="140"/>
      <c r="T11" s="97"/>
      <c r="U11" s="97"/>
      <c r="V11" s="97"/>
    </row>
    <row r="12" spans="1:22">
      <c r="A12" s="146">
        <v>4</v>
      </c>
      <c r="B12" s="106">
        <v>2</v>
      </c>
      <c r="C12" s="106" t="s">
        <v>27</v>
      </c>
      <c r="D12" s="161" t="s">
        <v>28</v>
      </c>
      <c r="E12" s="98"/>
      <c r="F12" s="101"/>
      <c r="G12" s="139"/>
      <c r="H12" s="138"/>
      <c r="I12" s="139"/>
      <c r="J12" s="140"/>
      <c r="T12" s="97"/>
      <c r="U12" s="97"/>
      <c r="V12" s="97"/>
    </row>
    <row r="13" spans="1:22">
      <c r="A13" s="146">
        <v>5</v>
      </c>
      <c r="B13" s="106">
        <v>3</v>
      </c>
      <c r="C13" s="96" t="s">
        <v>3</v>
      </c>
      <c r="D13" s="161" t="s">
        <v>100</v>
      </c>
      <c r="E13" s="98" t="s">
        <v>38</v>
      </c>
      <c r="F13" s="101"/>
      <c r="G13" s="137"/>
      <c r="H13" s="138"/>
      <c r="I13" s="139"/>
      <c r="J13" s="140"/>
      <c r="T13" s="97"/>
      <c r="U13" s="97"/>
      <c r="V13" s="97"/>
    </row>
    <row r="14" spans="1:22">
      <c r="A14" s="146">
        <v>6</v>
      </c>
      <c r="B14" s="106">
        <v>6</v>
      </c>
      <c r="C14" s="96" t="s">
        <v>20</v>
      </c>
      <c r="D14" s="161" t="s">
        <v>92</v>
      </c>
      <c r="E14" s="98" t="s">
        <v>39</v>
      </c>
      <c r="F14" s="101"/>
      <c r="G14" s="137"/>
      <c r="H14" s="138"/>
      <c r="I14" s="139"/>
      <c r="J14" s="140"/>
      <c r="T14" s="97"/>
      <c r="U14" s="97"/>
      <c r="V14" s="97"/>
    </row>
    <row r="15" spans="1:22">
      <c r="A15" s="146">
        <v>7</v>
      </c>
      <c r="B15" s="106">
        <v>1</v>
      </c>
      <c r="C15" s="106" t="s">
        <v>29</v>
      </c>
      <c r="D15" s="161" t="s">
        <v>98</v>
      </c>
      <c r="E15" s="98" t="s">
        <v>38</v>
      </c>
      <c r="F15" s="101"/>
      <c r="G15" s="139"/>
      <c r="H15" s="138"/>
      <c r="I15" s="139"/>
      <c r="J15" s="140"/>
      <c r="T15" s="97"/>
      <c r="U15" s="97"/>
      <c r="V15" s="97"/>
    </row>
    <row r="16" spans="1:22" ht="15.75" thickBot="1">
      <c r="A16" s="148"/>
      <c r="B16" s="171">
        <v>1</v>
      </c>
      <c r="C16" s="172" t="s">
        <v>36</v>
      </c>
      <c r="D16" s="173" t="s">
        <v>99</v>
      </c>
      <c r="E16" s="174"/>
      <c r="F16" s="101"/>
      <c r="G16" s="137"/>
      <c r="H16" s="138"/>
      <c r="I16" s="139"/>
      <c r="J16" s="140"/>
      <c r="T16" s="108"/>
      <c r="U16" s="108"/>
      <c r="V16" s="108"/>
    </row>
    <row r="18" spans="1:21" ht="15.75" thickBot="1">
      <c r="B18" s="71" t="s">
        <v>112</v>
      </c>
    </row>
    <row r="19" spans="1:21">
      <c r="A19" s="143">
        <v>8</v>
      </c>
      <c r="B19" s="110">
        <v>2</v>
      </c>
      <c r="C19" s="110" t="s">
        <v>25</v>
      </c>
      <c r="D19" s="112" t="s">
        <v>101</v>
      </c>
      <c r="E19" s="113" t="s">
        <v>37</v>
      </c>
      <c r="G19" s="139"/>
      <c r="H19" s="138"/>
      <c r="I19" s="139"/>
      <c r="J19" s="140"/>
      <c r="K19" s="139"/>
      <c r="L19" s="139"/>
      <c r="M19" s="139"/>
      <c r="N19" s="139"/>
      <c r="O19" s="101"/>
      <c r="P19" s="101"/>
      <c r="Q19" s="139"/>
      <c r="R19" s="163"/>
      <c r="S19" s="139"/>
      <c r="T19" s="101"/>
      <c r="U19" s="139"/>
    </row>
    <row r="20" spans="1:21">
      <c r="A20" s="146">
        <v>9</v>
      </c>
      <c r="B20" s="106">
        <v>2</v>
      </c>
      <c r="C20" s="106" t="s">
        <v>9</v>
      </c>
      <c r="D20" s="158" t="s">
        <v>26</v>
      </c>
      <c r="E20" s="98" t="s">
        <v>38</v>
      </c>
      <c r="G20" s="139"/>
      <c r="H20" s="138"/>
      <c r="I20" s="139"/>
      <c r="J20" s="140"/>
      <c r="K20" s="139"/>
      <c r="L20" s="139"/>
      <c r="M20" s="139"/>
      <c r="N20" s="139"/>
      <c r="O20" s="101"/>
      <c r="P20" s="101"/>
      <c r="Q20" s="139"/>
      <c r="R20" s="163"/>
      <c r="S20" s="139"/>
      <c r="T20" s="101"/>
      <c r="U20" s="139"/>
    </row>
    <row r="21" spans="1:21">
      <c r="A21" s="146">
        <v>10</v>
      </c>
      <c r="B21" s="106">
        <v>1</v>
      </c>
      <c r="C21" s="106" t="s">
        <v>7</v>
      </c>
      <c r="D21" s="158" t="s">
        <v>26</v>
      </c>
      <c r="E21" s="98"/>
      <c r="G21" s="139"/>
      <c r="H21" s="138"/>
      <c r="I21" s="139"/>
      <c r="J21" s="140"/>
      <c r="K21" s="139"/>
      <c r="L21" s="139"/>
      <c r="M21" s="139"/>
      <c r="N21" s="139"/>
      <c r="O21" s="101"/>
      <c r="P21" s="101"/>
      <c r="Q21" s="139"/>
      <c r="R21" s="163"/>
      <c r="S21" s="139"/>
      <c r="T21" s="101"/>
      <c r="U21" s="139"/>
    </row>
    <row r="22" spans="1:21">
      <c r="A22" s="146">
        <v>11</v>
      </c>
      <c r="B22" s="106">
        <v>1</v>
      </c>
      <c r="C22" s="106" t="s">
        <v>125</v>
      </c>
      <c r="D22" s="158" t="s">
        <v>28</v>
      </c>
      <c r="E22" s="98"/>
      <c r="G22" s="137"/>
      <c r="H22" s="138"/>
      <c r="I22" s="139"/>
      <c r="J22" s="140"/>
      <c r="K22" s="139"/>
      <c r="L22" s="139"/>
      <c r="M22" s="139"/>
      <c r="N22" s="139"/>
      <c r="O22" s="101"/>
      <c r="P22" s="101"/>
      <c r="Q22" s="139"/>
      <c r="R22" s="163"/>
      <c r="S22" s="139"/>
      <c r="T22" s="101"/>
      <c r="U22" s="139"/>
    </row>
    <row r="23" spans="1:21">
      <c r="A23" s="146">
        <v>12</v>
      </c>
      <c r="B23" s="106">
        <v>1</v>
      </c>
      <c r="C23" s="96" t="s">
        <v>3</v>
      </c>
      <c r="D23" s="158" t="s">
        <v>26</v>
      </c>
      <c r="E23" s="98" t="s">
        <v>38</v>
      </c>
      <c r="G23" s="137"/>
      <c r="H23" s="138"/>
      <c r="I23" s="139"/>
      <c r="J23" s="140"/>
      <c r="K23" s="139"/>
      <c r="L23" s="139"/>
      <c r="M23" s="139"/>
      <c r="N23" s="139"/>
      <c r="O23" s="164"/>
      <c r="P23" s="101"/>
      <c r="Q23" s="139"/>
      <c r="R23" s="163"/>
      <c r="S23" s="139"/>
      <c r="T23" s="101"/>
      <c r="U23" s="139"/>
    </row>
    <row r="24" spans="1:21">
      <c r="A24" s="146">
        <v>13</v>
      </c>
      <c r="B24" s="106">
        <v>2</v>
      </c>
      <c r="C24" s="96" t="s">
        <v>20</v>
      </c>
      <c r="D24" s="158" t="s">
        <v>92</v>
      </c>
      <c r="E24" s="98" t="s">
        <v>39</v>
      </c>
      <c r="G24" s="137"/>
      <c r="H24" s="138"/>
      <c r="I24" s="139"/>
      <c r="J24" s="140"/>
      <c r="K24" s="139"/>
      <c r="L24" s="139"/>
      <c r="M24" s="139"/>
      <c r="N24" s="139"/>
      <c r="O24" s="164"/>
      <c r="P24" s="101"/>
      <c r="Q24" s="139"/>
      <c r="R24" s="163"/>
      <c r="S24" s="139"/>
      <c r="T24" s="101"/>
      <c r="U24" s="139"/>
    </row>
    <row r="25" spans="1:21">
      <c r="A25" s="146">
        <v>14</v>
      </c>
      <c r="B25" s="106">
        <v>1</v>
      </c>
      <c r="C25" s="96" t="s">
        <v>20</v>
      </c>
      <c r="D25" s="158" t="s">
        <v>95</v>
      </c>
      <c r="E25" s="98" t="s">
        <v>39</v>
      </c>
      <c r="G25" s="139"/>
      <c r="H25" s="138"/>
      <c r="I25" s="139"/>
      <c r="J25" s="140"/>
      <c r="K25" s="139"/>
      <c r="L25" s="139"/>
      <c r="M25" s="139"/>
      <c r="N25" s="139"/>
      <c r="O25" s="164"/>
      <c r="P25" s="101"/>
      <c r="Q25" s="139"/>
      <c r="R25" s="163"/>
      <c r="S25" s="139"/>
      <c r="T25" s="101"/>
      <c r="U25" s="139"/>
    </row>
    <row r="26" spans="1:21">
      <c r="A26" s="146">
        <v>15</v>
      </c>
      <c r="B26" s="106">
        <v>1</v>
      </c>
      <c r="C26" s="106" t="s">
        <v>29</v>
      </c>
      <c r="D26" s="158" t="s">
        <v>102</v>
      </c>
      <c r="E26" s="98" t="s">
        <v>38</v>
      </c>
      <c r="G26" s="137"/>
      <c r="H26" s="138"/>
      <c r="I26" s="139"/>
      <c r="J26" s="140"/>
      <c r="K26" s="139"/>
      <c r="L26" s="139"/>
      <c r="M26" s="139"/>
      <c r="N26" s="139"/>
      <c r="O26" s="101"/>
      <c r="P26" s="101"/>
      <c r="Q26" s="139"/>
      <c r="R26" s="163"/>
      <c r="S26" s="139"/>
      <c r="T26" s="101"/>
      <c r="U26" s="139"/>
    </row>
    <row r="27" spans="1:21" ht="15.75" thickBot="1">
      <c r="A27" s="148"/>
      <c r="B27" s="171">
        <v>1</v>
      </c>
      <c r="C27" s="172" t="s">
        <v>36</v>
      </c>
      <c r="D27" s="175" t="s">
        <v>103</v>
      </c>
      <c r="E27" s="174"/>
      <c r="G27" s="137"/>
      <c r="H27" s="138"/>
      <c r="I27" s="139"/>
      <c r="J27" s="140"/>
      <c r="K27" s="139"/>
      <c r="L27" s="139"/>
      <c r="M27" s="139"/>
      <c r="N27" s="139"/>
      <c r="O27" s="164"/>
      <c r="P27" s="101"/>
      <c r="Q27" s="139"/>
      <c r="R27" s="163"/>
      <c r="S27" s="139"/>
      <c r="T27" s="101"/>
      <c r="U27" s="139"/>
    </row>
    <row r="28" spans="1:21">
      <c r="H28" s="151"/>
      <c r="I28" s="141"/>
      <c r="J28" s="141"/>
    </row>
    <row r="29" spans="1:21" ht="15.75" thickBot="1">
      <c r="B29" s="152" t="s">
        <v>127</v>
      </c>
      <c r="F29" s="151" t="s">
        <v>53</v>
      </c>
      <c r="H29" s="151"/>
      <c r="I29" s="151"/>
      <c r="J29" s="151"/>
    </row>
    <row r="30" spans="1:21" ht="15.75">
      <c r="A30" s="143">
        <v>16</v>
      </c>
      <c r="B30" s="23">
        <v>2</v>
      </c>
      <c r="C30" s="119" t="s">
        <v>47</v>
      </c>
      <c r="D30" s="135" t="s">
        <v>41</v>
      </c>
      <c r="E30" s="119" t="s">
        <v>37</v>
      </c>
      <c r="F30" s="167" t="s">
        <v>57</v>
      </c>
      <c r="G30" s="139"/>
      <c r="H30" s="138"/>
      <c r="I30" s="139"/>
      <c r="J30" s="139"/>
      <c r="K30" s="165"/>
    </row>
    <row r="31" spans="1:21" ht="15.75">
      <c r="A31" s="146">
        <v>17</v>
      </c>
      <c r="B31" s="25">
        <v>1</v>
      </c>
      <c r="C31" s="120" t="s">
        <v>47</v>
      </c>
      <c r="D31" s="127" t="s">
        <v>104</v>
      </c>
      <c r="E31" s="120" t="s">
        <v>37</v>
      </c>
      <c r="F31" s="168">
        <v>3</v>
      </c>
      <c r="G31" s="139"/>
      <c r="H31" s="138"/>
      <c r="I31" s="139">
        <f>802-10</f>
        <v>792</v>
      </c>
      <c r="J31" s="139"/>
      <c r="K31" s="166"/>
    </row>
    <row r="32" spans="1:21" ht="15.75">
      <c r="A32" s="146">
        <v>18</v>
      </c>
      <c r="B32" s="25">
        <v>6</v>
      </c>
      <c r="C32" s="120" t="s">
        <v>55</v>
      </c>
      <c r="D32" s="127" t="s">
        <v>46</v>
      </c>
      <c r="E32" s="120" t="s">
        <v>38</v>
      </c>
      <c r="F32" s="169" t="s">
        <v>54</v>
      </c>
      <c r="G32" s="139"/>
      <c r="H32" s="138"/>
      <c r="I32" s="139">
        <f>+I31-18</f>
        <v>774</v>
      </c>
      <c r="J32" s="139"/>
      <c r="K32" s="166"/>
    </row>
    <row r="33" spans="1:18" ht="15.75">
      <c r="A33" s="146">
        <v>19</v>
      </c>
      <c r="B33" s="25">
        <v>1</v>
      </c>
      <c r="C33" s="120" t="s">
        <v>56</v>
      </c>
      <c r="D33" s="127" t="s">
        <v>46</v>
      </c>
      <c r="E33" s="120" t="s">
        <v>38</v>
      </c>
      <c r="F33" s="170">
        <v>1</v>
      </c>
      <c r="G33" s="139"/>
      <c r="H33" s="138"/>
      <c r="I33" s="139">
        <f>800-36</f>
        <v>764</v>
      </c>
      <c r="J33" s="139"/>
      <c r="K33" s="166"/>
    </row>
    <row r="34" spans="1:18" ht="15.75">
      <c r="A34" s="146">
        <v>20</v>
      </c>
      <c r="B34" s="25">
        <v>4</v>
      </c>
      <c r="C34" s="120" t="s">
        <v>48</v>
      </c>
      <c r="D34" s="127" t="s">
        <v>122</v>
      </c>
      <c r="E34" s="120" t="s">
        <v>38</v>
      </c>
      <c r="F34" s="168" t="s">
        <v>57</v>
      </c>
      <c r="G34" s="139"/>
      <c r="H34" s="138"/>
      <c r="I34" s="139">
        <f>900-36</f>
        <v>864</v>
      </c>
      <c r="J34" s="139"/>
      <c r="K34" s="166"/>
    </row>
    <row r="35" spans="1:18" ht="15.75">
      <c r="A35" s="146">
        <v>21</v>
      </c>
      <c r="B35" s="25">
        <v>2</v>
      </c>
      <c r="C35" s="120" t="s">
        <v>48</v>
      </c>
      <c r="D35" s="127" t="s">
        <v>28</v>
      </c>
      <c r="E35" s="120" t="s">
        <v>38</v>
      </c>
      <c r="F35" s="168" t="s">
        <v>57</v>
      </c>
      <c r="G35" s="139"/>
      <c r="H35" s="138"/>
      <c r="I35" s="139"/>
      <c r="J35" s="139"/>
      <c r="K35" s="166"/>
    </row>
    <row r="36" spans="1:18" ht="15.75">
      <c r="A36" s="146">
        <v>22</v>
      </c>
      <c r="B36" s="25">
        <v>2</v>
      </c>
      <c r="C36" s="120" t="s">
        <v>48</v>
      </c>
      <c r="D36" s="127" t="s">
        <v>123</v>
      </c>
      <c r="E36" s="120" t="s">
        <v>38</v>
      </c>
      <c r="F36" s="168" t="s">
        <v>81</v>
      </c>
      <c r="G36" s="139"/>
      <c r="H36" s="138"/>
      <c r="I36" s="139"/>
      <c r="J36" s="139"/>
      <c r="K36" s="166"/>
    </row>
    <row r="37" spans="1:18" ht="15.75">
      <c r="A37" s="146">
        <v>23</v>
      </c>
      <c r="B37" s="25">
        <v>1</v>
      </c>
      <c r="C37" s="120" t="s">
        <v>48</v>
      </c>
      <c r="D37" s="127" t="s">
        <v>129</v>
      </c>
      <c r="E37" s="120" t="s">
        <v>38</v>
      </c>
      <c r="F37" s="168">
        <v>3</v>
      </c>
      <c r="G37" s="139"/>
      <c r="H37" s="138"/>
      <c r="I37" s="139"/>
      <c r="J37" s="139"/>
      <c r="K37" s="166"/>
    </row>
    <row r="38" spans="1:18" ht="15.75">
      <c r="A38" s="146">
        <v>24</v>
      </c>
      <c r="B38" s="25">
        <v>5</v>
      </c>
      <c r="C38" s="120" t="s">
        <v>51</v>
      </c>
      <c r="D38" s="127" t="s">
        <v>115</v>
      </c>
      <c r="E38" s="120" t="s">
        <v>39</v>
      </c>
      <c r="F38" s="168" t="s">
        <v>57</v>
      </c>
      <c r="G38" s="139"/>
      <c r="H38" s="138"/>
      <c r="I38" s="139"/>
      <c r="J38" s="139"/>
      <c r="K38" s="166"/>
    </row>
    <row r="39" spans="1:18" ht="15.75">
      <c r="A39" s="146">
        <v>25</v>
      </c>
      <c r="B39" s="25">
        <v>2</v>
      </c>
      <c r="C39" s="120" t="s">
        <v>52</v>
      </c>
      <c r="D39" s="127" t="s">
        <v>79</v>
      </c>
      <c r="E39" s="120" t="s">
        <v>38</v>
      </c>
      <c r="F39" s="170">
        <v>1</v>
      </c>
      <c r="G39" s="139"/>
      <c r="H39" s="138"/>
      <c r="I39" s="139"/>
      <c r="J39" s="139"/>
      <c r="K39" s="166"/>
    </row>
    <row r="40" spans="1:18" ht="15.75">
      <c r="A40" s="146">
        <v>26</v>
      </c>
      <c r="B40" s="25">
        <v>1</v>
      </c>
      <c r="C40" s="120" t="s">
        <v>116</v>
      </c>
      <c r="D40" s="127" t="s">
        <v>46</v>
      </c>
      <c r="E40" s="120" t="s">
        <v>38</v>
      </c>
      <c r="F40" s="168">
        <v>3</v>
      </c>
      <c r="G40" s="139"/>
      <c r="H40" s="138"/>
      <c r="I40" s="139"/>
      <c r="J40" s="139"/>
      <c r="K40" s="138"/>
    </row>
    <row r="41" spans="1:18" ht="15.75">
      <c r="A41" s="146">
        <v>27</v>
      </c>
      <c r="B41" s="25">
        <v>1</v>
      </c>
      <c r="C41" s="120" t="s">
        <v>52</v>
      </c>
      <c r="D41" s="127" t="s">
        <v>126</v>
      </c>
      <c r="E41" s="120" t="s">
        <v>105</v>
      </c>
      <c r="F41" s="170">
        <v>3</v>
      </c>
      <c r="G41" s="139"/>
      <c r="H41" s="138"/>
      <c r="I41" s="138"/>
      <c r="J41" s="139"/>
      <c r="K41" s="166"/>
    </row>
    <row r="42" spans="1:18" ht="15.75">
      <c r="A42" s="146"/>
      <c r="B42" s="176">
        <v>2</v>
      </c>
      <c r="C42" s="177" t="s">
        <v>36</v>
      </c>
      <c r="D42" s="178" t="s">
        <v>106</v>
      </c>
      <c r="E42" s="179"/>
      <c r="F42" s="180" t="s">
        <v>57</v>
      </c>
      <c r="G42" s="139"/>
      <c r="H42" s="138"/>
      <c r="I42" s="138"/>
      <c r="J42" s="139"/>
      <c r="K42" s="139"/>
    </row>
    <row r="43" spans="1:18" ht="16.5" thickBot="1">
      <c r="A43" s="148"/>
      <c r="B43" s="181">
        <v>1</v>
      </c>
      <c r="C43" s="182" t="s">
        <v>36</v>
      </c>
      <c r="D43" s="183" t="s">
        <v>107</v>
      </c>
      <c r="E43" s="184"/>
      <c r="F43" s="185">
        <v>3</v>
      </c>
    </row>
    <row r="46" spans="1:18" ht="16.5" thickBot="1">
      <c r="B46" s="9" t="s">
        <v>58</v>
      </c>
      <c r="G46" s="151"/>
      <c r="H46" s="139"/>
      <c r="I46" s="139"/>
      <c r="J46" s="151"/>
    </row>
    <row r="47" spans="1:18" ht="15.75">
      <c r="A47" s="136">
        <v>28</v>
      </c>
      <c r="B47" s="23">
        <v>1</v>
      </c>
      <c r="C47" s="119" t="s">
        <v>59</v>
      </c>
      <c r="D47" s="135" t="s">
        <v>73</v>
      </c>
      <c r="E47" s="24" t="s">
        <v>37</v>
      </c>
      <c r="G47" s="139"/>
      <c r="H47" s="138"/>
      <c r="I47" s="139"/>
      <c r="J47" s="139"/>
      <c r="P47" s="10"/>
      <c r="Q47" s="10"/>
      <c r="R47" s="9" t="s">
        <v>85</v>
      </c>
    </row>
    <row r="48" spans="1:18" ht="15.75">
      <c r="A48" s="136">
        <v>29</v>
      </c>
      <c r="B48" s="25">
        <v>2</v>
      </c>
      <c r="C48" s="120" t="s">
        <v>60</v>
      </c>
      <c r="D48" s="127" t="s">
        <v>46</v>
      </c>
      <c r="E48" s="26" t="s">
        <v>38</v>
      </c>
      <c r="G48" s="139"/>
      <c r="H48" s="138"/>
      <c r="I48" s="139"/>
      <c r="J48" s="139"/>
    </row>
    <row r="49" spans="1:18" ht="15.75">
      <c r="A49" s="136">
        <v>30</v>
      </c>
      <c r="B49" s="25">
        <v>2</v>
      </c>
      <c r="C49" s="120" t="s">
        <v>61</v>
      </c>
      <c r="D49" s="127" t="s">
        <v>110</v>
      </c>
      <c r="E49" s="26" t="s">
        <v>38</v>
      </c>
      <c r="G49" s="139"/>
      <c r="H49" s="138"/>
      <c r="I49" s="139"/>
      <c r="J49" s="139"/>
    </row>
    <row r="50" spans="1:18" ht="16.5" thickBot="1">
      <c r="A50" s="136">
        <v>31</v>
      </c>
      <c r="B50" s="186">
        <v>1</v>
      </c>
      <c r="C50" s="182" t="s">
        <v>36</v>
      </c>
      <c r="D50" s="183" t="s">
        <v>72</v>
      </c>
      <c r="E50" s="185"/>
      <c r="G50" s="137"/>
      <c r="H50" s="138"/>
      <c r="I50" s="139"/>
      <c r="J50" s="139"/>
    </row>
    <row r="51" spans="1:18">
      <c r="G51" s="139"/>
      <c r="H51" s="139"/>
      <c r="I51" s="139"/>
      <c r="J51" s="139"/>
    </row>
    <row r="52" spans="1:18" ht="16.5" thickBot="1">
      <c r="B52" s="9" t="s">
        <v>128</v>
      </c>
      <c r="G52" s="151" t="s">
        <v>111</v>
      </c>
      <c r="P52" s="10"/>
      <c r="Q52"/>
      <c r="R52" s="91" t="s">
        <v>85</v>
      </c>
    </row>
    <row r="53" spans="1:18" ht="15.75">
      <c r="A53" s="139">
        <v>32</v>
      </c>
      <c r="B53" s="23">
        <v>12</v>
      </c>
      <c r="C53" s="119" t="s">
        <v>0</v>
      </c>
      <c r="D53" s="135" t="s">
        <v>117</v>
      </c>
      <c r="E53" s="24" t="s">
        <v>37</v>
      </c>
      <c r="G53" s="143"/>
      <c r="H53" s="144" t="s">
        <v>87</v>
      </c>
      <c r="I53" s="144">
        <v>2</v>
      </c>
      <c r="J53" s="145"/>
    </row>
    <row r="54" spans="1:18" ht="15.75">
      <c r="A54" s="139">
        <v>33</v>
      </c>
      <c r="B54" s="25">
        <v>12</v>
      </c>
      <c r="C54" s="120" t="s">
        <v>83</v>
      </c>
      <c r="D54" s="127" t="s">
        <v>118</v>
      </c>
      <c r="E54" s="26" t="s">
        <v>38</v>
      </c>
      <c r="G54" s="146"/>
      <c r="H54" s="142" t="s">
        <v>88</v>
      </c>
      <c r="I54" s="142">
        <v>6</v>
      </c>
      <c r="J54" s="147"/>
    </row>
    <row r="55" spans="1:18" ht="16.5" thickBot="1">
      <c r="A55" s="139">
        <v>34</v>
      </c>
      <c r="B55" s="25">
        <v>6</v>
      </c>
      <c r="C55" s="120" t="s">
        <v>66</v>
      </c>
      <c r="D55" s="127" t="s">
        <v>119</v>
      </c>
      <c r="E55" s="26" t="s">
        <v>39</v>
      </c>
      <c r="G55" s="148"/>
      <c r="H55" s="149" t="s">
        <v>89</v>
      </c>
      <c r="I55" s="149">
        <v>1</v>
      </c>
      <c r="J55" s="150"/>
    </row>
    <row r="56" spans="1:18" ht="16.5" thickBot="1">
      <c r="A56" s="139">
        <v>35</v>
      </c>
      <c r="B56" s="130">
        <v>6</v>
      </c>
      <c r="C56" s="131" t="s">
        <v>59</v>
      </c>
      <c r="D56" s="132" t="s">
        <v>84</v>
      </c>
      <c r="E56" s="118" t="s">
        <v>39</v>
      </c>
    </row>
    <row r="57" spans="1:18" ht="15.75">
      <c r="O57" s="10"/>
      <c r="P57" s="55"/>
      <c r="Q57"/>
      <c r="R5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Hoja7</vt:lpstr>
      <vt:lpstr>Hoja8</vt:lpstr>
      <vt:lpstr>Hoja9</vt:lpstr>
      <vt:lpstr>Hoja1</vt:lpstr>
      <vt:lpstr>Hoja6</vt:lpstr>
      <vt:lpstr>Hoja2</vt:lpstr>
      <vt:lpstr>Hoja4</vt:lpstr>
      <vt:lpstr>Hoja3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2024-06-03T14:49:45Z</dcterms:modified>
</cp:coreProperties>
</file>