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0658F24F-1663-4C45-8034-BB8609251EC1}" xr6:coauthVersionLast="40" xr6:coauthVersionMax="40" xr10:uidLastSave="{00000000-0000-0000-0000-000000000000}"/>
  <bookViews>
    <workbookView xWindow="100" yWindow="540" windowWidth="23800" windowHeight="15000" activeTab="1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T16" i="3"/>
  <c r="S59" i="3" s="1"/>
  <c r="T59" i="3" s="1"/>
  <c r="P21" i="3"/>
  <c r="S21" i="3"/>
  <c r="T21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T14" i="3"/>
  <c r="T13" i="3"/>
  <c r="T12" i="3"/>
  <c r="Q16" i="3"/>
  <c r="N16" i="3"/>
  <c r="Q14" i="3"/>
  <c r="Q13" i="3"/>
  <c r="Q12" i="3"/>
  <c r="K13" i="3"/>
  <c r="N13" i="3"/>
  <c r="C2" i="4"/>
  <c r="G4" i="4"/>
  <c r="H4" i="4" s="1"/>
  <c r="G5" i="4"/>
  <c r="G6" i="4"/>
  <c r="G7" i="4"/>
  <c r="H7" i="4" s="1"/>
  <c r="G8" i="4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G34" i="4"/>
  <c r="G35" i="4"/>
  <c r="H35" i="4" s="1"/>
  <c r="G36" i="4"/>
  <c r="G37" i="4"/>
  <c r="G38" i="4"/>
  <c r="G39" i="4"/>
  <c r="H39" i="4" s="1"/>
  <c r="G40" i="4"/>
  <c r="H40" i="4" s="1"/>
  <c r="G41" i="4"/>
  <c r="G42" i="4"/>
  <c r="G43" i="4"/>
  <c r="H43" i="4" s="1"/>
  <c r="G3" i="4"/>
  <c r="H3" i="4" s="1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H24" i="4"/>
  <c r="H25" i="4"/>
  <c r="H26" i="4"/>
  <c r="H28" i="4"/>
  <c r="H29" i="4"/>
  <c r="H30" i="4"/>
  <c r="H32" i="4"/>
  <c r="H33" i="4"/>
  <c r="H34" i="4"/>
  <c r="H36" i="4"/>
  <c r="H37" i="4"/>
  <c r="H38" i="4"/>
  <c r="H41" i="4"/>
  <c r="H4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3" i="2"/>
  <c r="G4" i="2"/>
  <c r="L6" i="1"/>
  <c r="L5" i="1"/>
  <c r="I6" i="1"/>
  <c r="I5" i="1"/>
  <c r="F6" i="1"/>
  <c r="F5" i="1"/>
  <c r="F4" i="1"/>
  <c r="K13" i="1"/>
  <c r="H13" i="1"/>
  <c r="E13" i="1"/>
  <c r="L4" i="1"/>
  <c r="I4" i="1"/>
  <c r="K14" i="3" l="1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N17" i="3" s="1"/>
  <c r="I56" i="3"/>
  <c r="I59" i="3"/>
  <c r="I55" i="3"/>
  <c r="I51" i="3"/>
  <c r="I47" i="3"/>
  <c r="I43" i="3"/>
  <c r="I39" i="3"/>
  <c r="I35" i="3"/>
  <c r="I31" i="3"/>
  <c r="I27" i="3"/>
  <c r="P31" i="3" l="1"/>
  <c r="Q31" i="3" s="1"/>
  <c r="M31" i="3"/>
  <c r="N31" i="3" s="1"/>
  <c r="M28" i="3"/>
  <c r="N28" i="3" s="1"/>
  <c r="P28" i="3"/>
  <c r="Q28" i="3" s="1"/>
  <c r="M35" i="3"/>
  <c r="N35" i="3" s="1"/>
  <c r="P35" i="3"/>
  <c r="Q35" i="3" s="1"/>
  <c r="P55" i="3"/>
  <c r="Q55" i="3" s="1"/>
  <c r="M55" i="3"/>
  <c r="N55" i="3" s="1"/>
  <c r="P61" i="3"/>
  <c r="Q61" i="3" s="1"/>
  <c r="M61" i="3"/>
  <c r="N61" i="3" s="1"/>
  <c r="P41" i="3"/>
  <c r="Q41" i="3" s="1"/>
  <c r="M41" i="3"/>
  <c r="N41" i="3" s="1"/>
  <c r="P46" i="3"/>
  <c r="Q46" i="3" s="1"/>
  <c r="M46" i="3"/>
  <c r="N46" i="3" s="1"/>
  <c r="P50" i="3"/>
  <c r="Q50" i="3" s="1"/>
  <c r="M50" i="3"/>
  <c r="N50" i="3" s="1"/>
  <c r="P38" i="3"/>
  <c r="Q38" i="3" s="1"/>
  <c r="M38" i="3"/>
  <c r="N38" i="3" s="1"/>
  <c r="M56" i="3"/>
  <c r="N56" i="3" s="1"/>
  <c r="P56" i="3"/>
  <c r="Q56" i="3" s="1"/>
  <c r="P57" i="3"/>
  <c r="Q57" i="3" s="1"/>
  <c r="M57" i="3"/>
  <c r="N57" i="3" s="1"/>
  <c r="P39" i="3"/>
  <c r="Q39" i="3" s="1"/>
  <c r="M39" i="3"/>
  <c r="N39" i="3" s="1"/>
  <c r="P29" i="3"/>
  <c r="Q29" i="3" s="1"/>
  <c r="M29" i="3"/>
  <c r="N29" i="3" s="1"/>
  <c r="M36" i="3"/>
  <c r="N36" i="3" s="1"/>
  <c r="P36" i="3"/>
  <c r="Q36" i="3" s="1"/>
  <c r="M52" i="3"/>
  <c r="N52" i="3" s="1"/>
  <c r="P52" i="3"/>
  <c r="Q52" i="3" s="1"/>
  <c r="M27" i="3"/>
  <c r="N27" i="3" s="1"/>
  <c r="P27" i="3"/>
  <c r="Q27" i="3" s="1"/>
  <c r="M43" i="3"/>
  <c r="N43" i="3" s="1"/>
  <c r="P43" i="3"/>
  <c r="Q43" i="3" s="1"/>
  <c r="M59" i="3"/>
  <c r="N59" i="3" s="1"/>
  <c r="P59" i="3"/>
  <c r="Q59" i="3" s="1"/>
  <c r="P37" i="3"/>
  <c r="Q37" i="3" s="1"/>
  <c r="M37" i="3"/>
  <c r="N37" i="3" s="1"/>
  <c r="M24" i="3"/>
  <c r="N24" i="3" s="1"/>
  <c r="P24" i="3"/>
  <c r="Q24" i="3" s="1"/>
  <c r="M40" i="3"/>
  <c r="N40" i="3" s="1"/>
  <c r="P40" i="3"/>
  <c r="Q40" i="3" s="1"/>
  <c r="M60" i="3"/>
  <c r="N60" i="3" s="1"/>
  <c r="P60" i="3"/>
  <c r="Q60" i="3" s="1"/>
  <c r="P49" i="3"/>
  <c r="Q49" i="3" s="1"/>
  <c r="M49" i="3"/>
  <c r="N49" i="3" s="1"/>
  <c r="P58" i="3"/>
  <c r="Q58" i="3" s="1"/>
  <c r="M58" i="3"/>
  <c r="N58" i="3" s="1"/>
  <c r="P34" i="3"/>
  <c r="Q34" i="3" s="1"/>
  <c r="M34" i="3"/>
  <c r="N34" i="3" s="1"/>
  <c r="P22" i="3"/>
  <c r="Q22" i="3" s="1"/>
  <c r="M22" i="3"/>
  <c r="N22" i="3" s="1"/>
  <c r="P45" i="3"/>
  <c r="Q45" i="3" s="1"/>
  <c r="M45" i="3"/>
  <c r="N45" i="3" s="1"/>
  <c r="P25" i="3"/>
  <c r="Q25" i="3" s="1"/>
  <c r="M25" i="3"/>
  <c r="N25" i="3" s="1"/>
  <c r="P42" i="3"/>
  <c r="Q42" i="3" s="1"/>
  <c r="M42" i="3"/>
  <c r="N42" i="3" s="1"/>
  <c r="P30" i="3"/>
  <c r="Q30" i="3" s="1"/>
  <c r="M30" i="3"/>
  <c r="N30" i="3" s="1"/>
  <c r="M23" i="3"/>
  <c r="N23" i="3" s="1"/>
  <c r="P23" i="3"/>
  <c r="Q23" i="3" s="1"/>
  <c r="M47" i="3"/>
  <c r="N47" i="3" s="1"/>
  <c r="P47" i="3"/>
  <c r="Q47" i="3" s="1"/>
  <c r="M44" i="3"/>
  <c r="N44" i="3" s="1"/>
  <c r="P44" i="3"/>
  <c r="Q44" i="3" s="1"/>
  <c r="M51" i="3"/>
  <c r="N51" i="3" s="1"/>
  <c r="P51" i="3"/>
  <c r="Q51" i="3" s="1"/>
  <c r="P53" i="3"/>
  <c r="Q53" i="3" s="1"/>
  <c r="M53" i="3"/>
  <c r="N53" i="3" s="1"/>
  <c r="M32" i="3"/>
  <c r="N32" i="3" s="1"/>
  <c r="P32" i="3"/>
  <c r="Q32" i="3" s="1"/>
  <c r="M48" i="3"/>
  <c r="N48" i="3" s="1"/>
  <c r="P48" i="3"/>
  <c r="Q48" i="3" s="1"/>
  <c r="P33" i="3"/>
  <c r="Q33" i="3" s="1"/>
  <c r="M33" i="3"/>
  <c r="N33" i="3" s="1"/>
  <c r="Q21" i="3"/>
  <c r="M21" i="3"/>
  <c r="P26" i="3"/>
  <c r="Q26" i="3" s="1"/>
  <c r="M26" i="3"/>
  <c r="N26" i="3" s="1"/>
  <c r="P54" i="3"/>
  <c r="Q54" i="3" s="1"/>
  <c r="M54" i="3"/>
  <c r="N54" i="3" s="1"/>
  <c r="N18" i="3"/>
  <c r="K16" i="3"/>
  <c r="J24" i="3" s="1"/>
  <c r="K24" i="3" s="1"/>
  <c r="J30" i="3"/>
  <c r="K30" i="3" s="1"/>
  <c r="J35" i="3"/>
  <c r="K35" i="3" s="1"/>
  <c r="J28" i="3"/>
  <c r="K28" i="3" s="1"/>
  <c r="J48" i="3"/>
  <c r="K48" i="3" s="1"/>
  <c r="N21" i="3"/>
  <c r="J44" i="3" l="1"/>
  <c r="K44" i="3" s="1"/>
  <c r="J27" i="3"/>
  <c r="K27" i="3" s="1"/>
  <c r="J21" i="3"/>
  <c r="K21" i="3" s="1"/>
  <c r="J36" i="3"/>
  <c r="K36" i="3" s="1"/>
  <c r="J51" i="3"/>
  <c r="K51" i="3" s="1"/>
  <c r="J50" i="3"/>
  <c r="K50" i="3" s="1"/>
  <c r="J45" i="3"/>
  <c r="K45" i="3" s="1"/>
  <c r="J60" i="3"/>
  <c r="K60" i="3" s="1"/>
  <c r="J55" i="3"/>
  <c r="K55" i="3" s="1"/>
  <c r="J52" i="3"/>
  <c r="K52" i="3" s="1"/>
  <c r="J32" i="3"/>
  <c r="K32" i="3" s="1"/>
  <c r="J43" i="3"/>
  <c r="K43" i="3" s="1"/>
  <c r="J46" i="3"/>
  <c r="K46" i="3" s="1"/>
  <c r="J41" i="3"/>
  <c r="K41" i="3" s="1"/>
  <c r="J23" i="3"/>
  <c r="K23" i="3" s="1"/>
  <c r="J38" i="3"/>
  <c r="K38" i="3" s="1"/>
  <c r="J61" i="3"/>
  <c r="K61" i="3" s="1"/>
  <c r="J29" i="3"/>
  <c r="K29" i="3" s="1"/>
  <c r="J56" i="3"/>
  <c r="K56" i="3" s="1"/>
  <c r="J40" i="3"/>
  <c r="K40" i="3" s="1"/>
  <c r="J59" i="3"/>
  <c r="K59" i="3" s="1"/>
  <c r="J39" i="3"/>
  <c r="K39" i="3" s="1"/>
  <c r="J54" i="3"/>
  <c r="K54" i="3" s="1"/>
  <c r="J34" i="3"/>
  <c r="K34" i="3" s="1"/>
  <c r="J57" i="3"/>
  <c r="K57" i="3" s="1"/>
  <c r="J22" i="3"/>
  <c r="K22" i="3" s="1"/>
  <c r="J47" i="3"/>
  <c r="K47" i="3" s="1"/>
  <c r="J31" i="3"/>
  <c r="K31" i="3" s="1"/>
  <c r="J58" i="3"/>
  <c r="K58" i="3" s="1"/>
  <c r="J42" i="3"/>
  <c r="K42" i="3" s="1"/>
  <c r="J26" i="3"/>
  <c r="K26" i="3" s="1"/>
  <c r="J53" i="3"/>
  <c r="K53" i="3" s="1"/>
  <c r="J37" i="3"/>
  <c r="K37" i="3" s="1"/>
  <c r="K17" i="3"/>
  <c r="K18" i="3" s="1"/>
  <c r="J49" i="3"/>
  <c r="K49" i="3" s="1"/>
  <c r="J33" i="3"/>
  <c r="K33" i="3" s="1"/>
  <c r="J25" i="3"/>
  <c r="K25" i="3" s="1"/>
</calcChain>
</file>

<file path=xl/sharedStrings.xml><?xml version="1.0" encoding="utf-8"?>
<sst xmlns="http://schemas.openxmlformats.org/spreadsheetml/2006/main" count="126" uniqueCount="65">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</sst>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3.3856498350161273</c:v>
                </c:pt>
                <c:pt idx="1">
                  <c:v>3.3762049277035535</c:v>
                </c:pt>
                <c:pt idx="2">
                  <c:v>3.3672966522724908</c:v>
                </c:pt>
                <c:pt idx="3">
                  <c:v>3.3588764675432401</c:v>
                </c:pt>
                <c:pt idx="4">
                  <c:v>3.350902336325567</c:v>
                </c:pt>
                <c:pt idx="5">
                  <c:v>3.3433375388825017</c:v>
                </c:pt>
                <c:pt idx="6">
                  <c:v>3.336149758473379</c:v>
                </c:pt>
                <c:pt idx="7">
                  <c:v>3.3293103651527352</c:v>
                </c:pt>
                <c:pt idx="8">
                  <c:v>3.3227938467567304</c:v>
                </c:pt>
                <c:pt idx="9">
                  <c:v>3.3165773510080965</c:v>
                </c:pt>
                <c:pt idx="10">
                  <c:v>3.3106403127837454</c:v>
                </c:pt>
                <c:pt idx="11">
                  <c:v>3.3049641475482847</c:v>
                </c:pt>
                <c:pt idx="12">
                  <c:v>3.2995319968347792</c:v>
                </c:pt>
                <c:pt idx="13">
                  <c:v>3.2943285151314385</c:v>
                </c:pt>
                <c:pt idx="14">
                  <c:v>3.2893396900502792</c:v>
                </c:pt>
                <c:pt idx="15">
                  <c:v>3.2845526895020232</c:v>
                </c:pt>
                <c:pt idx="16">
                  <c:v>3.2799557309763689</c:v>
                </c:pt>
                <c:pt idx="17">
                  <c:v>3.2755379690617725</c:v>
                </c:pt>
                <c:pt idx="18">
                  <c:v>3.2712893981268474</c:v>
                </c:pt>
                <c:pt idx="19">
                  <c:v>3.2672007676916119</c:v>
                </c:pt>
                <c:pt idx="20">
                  <c:v>3.2632635084875776</c:v>
                </c:pt>
                <c:pt idx="21">
                  <c:v>3.2594696675745944</c:v>
                </c:pt>
                <c:pt idx="22">
                  <c:v>3.2558118511739877</c:v>
                </c:pt>
                <c:pt idx="23">
                  <c:v>3.2522831741097602</c:v>
                </c:pt>
                <c:pt idx="24">
                  <c:v>3.2488772149360741</c:v>
                </c:pt>
                <c:pt idx="25">
                  <c:v>3.2455879759798463</c:v>
                </c:pt>
                <c:pt idx="26">
                  <c:v>3.242409847649836</c:v>
                </c:pt>
                <c:pt idx="27">
                  <c:v>3.2393375764638832</c:v>
                </c:pt>
                <c:pt idx="28">
                  <c:v>3.2363662363285393</c:v>
                </c:pt>
                <c:pt idx="29">
                  <c:v>3.233491202673652</c:v>
                </c:pt>
                <c:pt idx="30">
                  <c:v>3.2307081291013624</c:v>
                </c:pt>
                <c:pt idx="31">
                  <c:v>3.228012926256512</c:v>
                </c:pt>
                <c:pt idx="32">
                  <c:v>3.225401742665416</c:v>
                </c:pt>
                <c:pt idx="33">
                  <c:v>3.222870947323683</c:v>
                </c:pt>
                <c:pt idx="34">
                  <c:v>3.2204171138423172</c:v>
                </c:pt>
                <c:pt idx="35">
                  <c:v>3.2180370059856727</c:v>
                </c:pt>
                <c:pt idx="36">
                  <c:v>3.2157275644555599</c:v>
                </c:pt>
                <c:pt idx="37">
                  <c:v>3.2134858947936396</c:v>
                </c:pt>
                <c:pt idx="38">
                  <c:v>3.2113092562895091</c:v>
                </c:pt>
                <c:pt idx="39">
                  <c:v>3.2091950517951338</c:v>
                </c:pt>
                <c:pt idx="40">
                  <c:v>3.2071408183576815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3.2737379360804435</c:v>
                </c:pt>
                <c:pt idx="1">
                  <c:v>3.2670904133119403</c:v>
                </c:pt>
                <c:pt idx="2">
                  <c:v>3.2607633099535547</c:v>
                </c:pt>
                <c:pt idx="3">
                  <c:v>3.2547341975351611</c:v>
                </c:pt>
                <c:pt idx="4">
                  <c:v>3.2489827944400944</c:v>
                </c:pt>
                <c:pt idx="5">
                  <c:v>3.243490697656902</c:v>
                </c:pt>
                <c:pt idx="6">
                  <c:v>3.2382411564358433</c:v>
                </c:pt>
                <c:pt idx="7">
                  <c:v>3.2332188799867723</c:v>
                </c:pt>
                <c:pt idx="8">
                  <c:v>3.2284098730676218</c:v>
                </c:pt>
                <c:pt idx="9">
                  <c:v>3.2238012946040988</c:v>
                </c:pt>
                <c:pt idx="10">
                  <c:v>3.2193813354659757</c:v>
                </c:pt>
                <c:pt idx="11">
                  <c:v>3.2151391122841</c:v>
                </c:pt>
                <c:pt idx="12">
                  <c:v>3.2110645747825006</c:v>
                </c:pt>
                <c:pt idx="13">
                  <c:v>3.2071484245633082</c:v>
                </c:pt>
                <c:pt idx="14">
                  <c:v>3.20338204364892</c:v>
                </c:pt>
                <c:pt idx="15">
                  <c:v>3.199757431378448</c:v>
                </c:pt>
                <c:pt idx="16">
                  <c:v>3.1962671484905689</c:v>
                </c:pt>
                <c:pt idx="17">
                  <c:v>3.1929042674151886</c:v>
                </c:pt>
                <c:pt idx="18">
                  <c:v>3.1896623279512424</c:v>
                </c:pt>
                <c:pt idx="19">
                  <c:v>3.1865352976349426</c:v>
                </c:pt>
                <c:pt idx="20">
                  <c:v>3.1835175362073951</c:v>
                </c:pt>
                <c:pt idx="21">
                  <c:v>3.1806037636771869</c:v>
                </c:pt>
                <c:pt idx="22">
                  <c:v>3.1777890315457653</c:v>
                </c:pt>
                <c:pt idx="23">
                  <c:v>3.1750686968238018</c:v>
                </c:pt>
                <c:pt idx="24">
                  <c:v>3.1724383985175577</c:v>
                </c:pt>
                <c:pt idx="25">
                  <c:v>3.1698940363071086</c:v>
                </c:pt>
                <c:pt idx="26">
                  <c:v>3.1674317511746519</c:v>
                </c:pt>
                <c:pt idx="27">
                  <c:v>3.1650479077720552</c:v>
                </c:pt>
                <c:pt idx="28">
                  <c:v>3.1627390783432197</c:v>
                </c:pt>
                <c:pt idx="29">
                  <c:v>3.1605020280394887</c:v>
                </c:pt>
                <c:pt idx="30">
                  <c:v>3.1583337014858275</c:v>
                </c:pt>
                <c:pt idx="31">
                  <c:v>3.1562312104722823</c:v>
                </c:pt>
                <c:pt idx="32">
                  <c:v>3.1541918226598247</c:v>
                </c:pt>
                <c:pt idx="33">
                  <c:v>3.1522129512022716</c:v>
                </c:pt>
                <c:pt idx="34">
                  <c:v>3.1502921451970045</c:v>
                </c:pt>
                <c:pt idx="35">
                  <c:v>3.1484270808867865</c:v>
                </c:pt>
                <c:pt idx="36">
                  <c:v>3.1466155535433877</c:v>
                </c:pt>
                <c:pt idx="37">
                  <c:v>3.1448554699710973</c:v>
                </c:pt>
                <c:pt idx="38">
                  <c:v>3.1431448415746557</c:v>
                </c:pt>
                <c:pt idx="39">
                  <c:v>3.1414817779418964</c:v>
                </c:pt>
                <c:pt idx="40">
                  <c:v>3.139864480896378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L13"/>
  <sheetViews>
    <sheetView topLeftCell="C1" workbookViewId="0">
      <selection activeCell="E1" sqref="E1:F3"/>
    </sheetView>
  </sheetViews>
  <sheetFormatPr baseColWidth="10" defaultRowHeight="20"/>
  <cols>
    <col min="1" max="3" width="10.7109375" style="5"/>
    <col min="4" max="4" width="22.140625" style="5" bestFit="1" customWidth="1"/>
    <col min="5" max="16384" width="10.7109375" style="5"/>
  </cols>
  <sheetData>
    <row r="1" spans="3:12">
      <c r="C1" s="7"/>
      <c r="D1" s="4" t="s">
        <v>3</v>
      </c>
      <c r="E1" s="7"/>
      <c r="F1" s="1" t="s">
        <v>5</v>
      </c>
      <c r="I1" s="5" t="s">
        <v>6</v>
      </c>
      <c r="L1" s="5" t="s">
        <v>7</v>
      </c>
    </row>
    <row r="2" spans="3:12">
      <c r="C2" s="37" t="s">
        <v>4</v>
      </c>
      <c r="D2" s="5">
        <v>5.8686999999999996</v>
      </c>
      <c r="E2" s="8" t="s">
        <v>0</v>
      </c>
      <c r="F2" s="2">
        <v>0.745</v>
      </c>
      <c r="H2" s="5" t="s">
        <v>0</v>
      </c>
      <c r="I2" s="5">
        <v>1</v>
      </c>
      <c r="K2" s="5" t="s">
        <v>0</v>
      </c>
      <c r="L2" s="5">
        <v>1</v>
      </c>
    </row>
    <row r="3" spans="3:12">
      <c r="C3" s="37"/>
      <c r="D3" s="5">
        <v>0.41760000000000003</v>
      </c>
      <c r="E3" s="8" t="s">
        <v>1</v>
      </c>
      <c r="F3" s="2">
        <v>1</v>
      </c>
      <c r="H3" s="5" t="s">
        <v>1</v>
      </c>
      <c r="I3" s="5">
        <v>1</v>
      </c>
      <c r="K3" s="5" t="s">
        <v>1</v>
      </c>
      <c r="L3" s="5">
        <v>0.71</v>
      </c>
    </row>
    <row r="4" spans="3:12">
      <c r="C4" s="37"/>
      <c r="D4" s="5">
        <v>0.18959999999999999</v>
      </c>
      <c r="E4" s="8" t="s">
        <v>2</v>
      </c>
      <c r="F4" s="2">
        <f>$D$2-$D$3*F2+$D$4*F3+$D$5*F2*F3</f>
        <v>5.7565004999999996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</row>
    <row r="5" spans="3:12" ht="21" thickBot="1">
      <c r="C5" s="38"/>
      <c r="D5" s="6">
        <v>1.2500000000000001E-2</v>
      </c>
      <c r="E5" s="8" t="s">
        <v>12</v>
      </c>
      <c r="F5" s="2">
        <f>F4-I4</f>
        <v>0.10330050000000046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</row>
    <row r="6" spans="3:12" ht="21" thickBot="1">
      <c r="E6" s="10" t="s">
        <v>14</v>
      </c>
      <c r="F6" s="3">
        <f>-1*F5/I4</f>
        <v>-1.8272925068987561E-2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12">
      <c r="D8" s="5" t="s">
        <v>8</v>
      </c>
      <c r="K8" s="11" t="s">
        <v>17</v>
      </c>
    </row>
    <row r="9" spans="3:12">
      <c r="D9" s="5" t="s">
        <v>6</v>
      </c>
      <c r="E9" s="5">
        <v>5.6532499999999999</v>
      </c>
      <c r="K9" s="11" t="s">
        <v>2</v>
      </c>
    </row>
    <row r="10" spans="3:12">
      <c r="D10" s="5" t="s">
        <v>9</v>
      </c>
      <c r="E10" s="5">
        <v>5.4511700000000003</v>
      </c>
    </row>
    <row r="11" spans="3:12">
      <c r="D11" s="5" t="s">
        <v>10</v>
      </c>
      <c r="E11" s="5">
        <v>6.0583</v>
      </c>
    </row>
    <row r="12" spans="3:12">
      <c r="D12" s="5" t="s">
        <v>11</v>
      </c>
      <c r="E12" s="5">
        <v>5.8687500000000004</v>
      </c>
    </row>
    <row r="13" spans="3:12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M8"/>
  <sheetViews>
    <sheetView tabSelected="1" topLeftCell="C1" workbookViewId="0">
      <selection activeCell="K2" sqref="K2"/>
    </sheetView>
  </sheetViews>
  <sheetFormatPr baseColWidth="10" defaultRowHeight="20"/>
  <cols>
    <col min="1" max="3" width="10.7109375" style="5"/>
    <col min="4" max="4" width="14" style="5" bestFit="1" customWidth="1"/>
    <col min="5" max="5" width="22" style="5" bestFit="1" customWidth="1"/>
    <col min="6" max="6" width="10.7109375" style="5"/>
    <col min="7" max="7" width="14" style="5" bestFit="1" customWidth="1"/>
    <col min="8" max="16384" width="10.7109375" style="5"/>
  </cols>
  <sheetData>
    <row r="1" spans="3:13" ht="21" thickBot="1">
      <c r="G1" s="4" t="s">
        <v>20</v>
      </c>
      <c r="I1" s="5" t="s">
        <v>6</v>
      </c>
      <c r="K1" s="5" t="s">
        <v>23</v>
      </c>
      <c r="M1" s="5" t="s">
        <v>25</v>
      </c>
    </row>
    <row r="2" spans="3:13">
      <c r="C2" s="39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</row>
    <row r="3" spans="3:13">
      <c r="C3" s="37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</row>
    <row r="4" spans="3:13">
      <c r="C4" s="37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</row>
    <row r="5" spans="3:13" ht="21" thickBot="1">
      <c r="C5" s="38"/>
      <c r="D5" s="6"/>
      <c r="E5" s="3"/>
      <c r="H5" s="12"/>
      <c r="K5" s="12"/>
    </row>
    <row r="6" spans="3:13">
      <c r="E6" s="9"/>
    </row>
    <row r="7" spans="3:13">
      <c r="K7" s="11">
        <v>2.1503450000000002</v>
      </c>
    </row>
    <row r="8" spans="3:13">
      <c r="K8" s="11"/>
    </row>
  </sheetData>
  <mergeCells count="1">
    <mergeCell ref="C2:C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T61"/>
  <sheetViews>
    <sheetView topLeftCell="H1" zoomScale="90" zoomScaleNormal="90" workbookViewId="0">
      <selection activeCell="N12" sqref="N12"/>
    </sheetView>
  </sheetViews>
  <sheetFormatPr baseColWidth="10" defaultRowHeight="16"/>
  <cols>
    <col min="1" max="1" width="10.7109375" style="14"/>
    <col min="2" max="2" width="14" style="14" bestFit="1" customWidth="1"/>
    <col min="3" max="3" width="12.85546875" style="14" bestFit="1" customWidth="1"/>
    <col min="4" max="7" width="10.7109375" style="14"/>
    <col min="8" max="8" width="17.140625" style="14" bestFit="1" customWidth="1"/>
    <col min="9" max="12" width="10.7109375" style="14"/>
    <col min="13" max="13" width="9.28515625" style="14" bestFit="1" customWidth="1"/>
    <col min="14" max="14" width="12.7109375" style="14" bestFit="1" customWidth="1"/>
    <col min="15" max="16384" width="10.7109375" style="14"/>
  </cols>
  <sheetData>
    <row r="1" spans="2:20">
      <c r="B1" s="27"/>
      <c r="C1" s="27"/>
      <c r="D1" s="27" t="s">
        <v>29</v>
      </c>
      <c r="E1" s="27" t="s">
        <v>30</v>
      </c>
      <c r="F1" s="27" t="s">
        <v>31</v>
      </c>
    </row>
    <row r="2" spans="2:20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0">
      <c r="B3" s="27"/>
      <c r="C3" s="27" t="s">
        <v>33</v>
      </c>
      <c r="D3" s="27">
        <v>36.1</v>
      </c>
      <c r="E3" s="27">
        <f>-2.45</f>
        <v>-2.4500000000000002</v>
      </c>
      <c r="F3" s="27"/>
    </row>
    <row r="4" spans="2:20">
      <c r="B4" s="27"/>
      <c r="C4" s="27"/>
      <c r="D4" s="27"/>
      <c r="E4" s="27"/>
      <c r="F4" s="27"/>
    </row>
    <row r="5" spans="2:20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</row>
    <row r="6" spans="2:20">
      <c r="B6" s="27"/>
      <c r="C6" s="27" t="s">
        <v>33</v>
      </c>
      <c r="D6" s="27">
        <v>28.91</v>
      </c>
      <c r="E6" s="27">
        <v>7.54</v>
      </c>
      <c r="F6" s="27"/>
    </row>
    <row r="7" spans="2:20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0">
      <c r="B8" s="27"/>
      <c r="C8" s="27" t="s">
        <v>33</v>
      </c>
      <c r="D8" s="27">
        <v>28.91</v>
      </c>
      <c r="E8" s="27">
        <v>7.54</v>
      </c>
      <c r="F8" s="27"/>
    </row>
    <row r="10" spans="2:20" ht="17" thickBot="1"/>
    <row r="11" spans="2:20" ht="17" thickBot="1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</row>
    <row r="12" spans="2:20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0.55000000000000004</v>
      </c>
      <c r="P12" s="14" t="s">
        <v>0</v>
      </c>
      <c r="Q12" s="14">
        <f>1-0.485</f>
        <v>0.51500000000000001</v>
      </c>
      <c r="S12" s="14" t="s">
        <v>0</v>
      </c>
      <c r="T12" s="14">
        <f>1-0.255</f>
        <v>0.745</v>
      </c>
    </row>
    <row r="13" spans="2:20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4.1831975000000003</v>
      </c>
      <c r="P13" s="14" t="s">
        <v>28</v>
      </c>
      <c r="Q13" s="14">
        <f>D5+E5*Q12+F5*Q12*Q12</f>
        <v>3.8186688750000002</v>
      </c>
      <c r="S13" s="14" t="s">
        <v>28</v>
      </c>
      <c r="T13" s="14">
        <f>D7+E7*T12+F7*T12*T12</f>
        <v>4.1116198749999997</v>
      </c>
    </row>
    <row r="14" spans="2:20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34.752499999999998</v>
      </c>
      <c r="P14" s="14" t="s">
        <v>33</v>
      </c>
      <c r="Q14" s="14">
        <f>D6+E6*Q12</f>
        <v>32.793100000000003</v>
      </c>
      <c r="S14" s="14" t="s">
        <v>33</v>
      </c>
      <c r="T14" s="14">
        <f>D8+E8*T12</f>
        <v>34.527299999999997</v>
      </c>
    </row>
    <row r="15" spans="2:20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</row>
    <row r="16" spans="2:20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5.7913288003838569E-2</v>
      </c>
      <c r="P16" s="14" t="s">
        <v>51</v>
      </c>
      <c r="Q16" s="32">
        <f>PI()*Q14/(2*Q13^3*(Q13^2-Q15^2))</f>
        <v>8.4035942225448204E-2</v>
      </c>
      <c r="S16" s="14" t="s">
        <v>51</v>
      </c>
      <c r="T16" s="32">
        <f>PI()*T14/(2*T13^3*(T13^2-T15^2))</f>
        <v>4.9491030807251223E-2</v>
      </c>
    </row>
    <row r="17" spans="2:20" ht="17" thickBot="1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9.0810612295503947</v>
      </c>
      <c r="P17" s="14" t="s">
        <v>53</v>
      </c>
      <c r="S17" s="14" t="s">
        <v>53</v>
      </c>
    </row>
    <row r="18" spans="2:20" ht="17" thickBot="1">
      <c r="I18" s="34"/>
      <c r="J18" s="35" t="s">
        <v>49</v>
      </c>
      <c r="K18" s="36">
        <f>SQRT(K17+1)</f>
        <v>3.495808130728832</v>
      </c>
      <c r="M18" s="14" t="s">
        <v>49</v>
      </c>
      <c r="N18" s="36">
        <f>SQRT(N17+1)</f>
        <v>3.1750686968238018</v>
      </c>
      <c r="P18" s="14" t="s">
        <v>49</v>
      </c>
      <c r="S18" s="14" t="s">
        <v>49</v>
      </c>
    </row>
    <row r="20" spans="2:20" ht="20">
      <c r="H20" t="s">
        <v>37</v>
      </c>
      <c r="I20" t="s">
        <v>56</v>
      </c>
      <c r="J20" t="s">
        <v>58</v>
      </c>
      <c r="K20" t="s">
        <v>49</v>
      </c>
      <c r="M20" s="14" t="s">
        <v>59</v>
      </c>
      <c r="N20" s="14" t="s">
        <v>49</v>
      </c>
    </row>
    <row r="21" spans="2:20" ht="20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M21" s="33">
        <f>N$14/N$13+N$14/N$13^3*$I21^2+N$16/PI()*$I21^4*LN((2*N$13^2-N$15^2-$I21^2)/(N$15^2-$I21^2))</f>
        <v>9.717360074132241</v>
      </c>
      <c r="N21" s="15">
        <f>SQRT(M21+1)</f>
        <v>3.2737379360804435</v>
      </c>
      <c r="P21" s="33">
        <f>Q$14/Q$13+Q$14/Q$13^3*$I21^2+Q$16/PI()*$I21^4*LN((2*Q$13^2-Q$15^2-$I21^2)/(Q$15^2-$I21^2))</f>
        <v>10.462624805344729</v>
      </c>
      <c r="Q21" s="14">
        <f>SQRT(P21+1)</f>
        <v>3.3856498350161273</v>
      </c>
      <c r="S21" s="33" t="e">
        <f>T$14/T$13+T$14/T$13^3*$I21^2+T$16/PI()*$I21^4*LN((2*T$13^2-T$15^2-$I21^2)/(T$15^2-$I21^2))</f>
        <v>#NUM!</v>
      </c>
      <c r="T21" s="14" t="e">
        <f>SQRT(S21+1)</f>
        <v>#NUM!</v>
      </c>
    </row>
    <row r="22" spans="2:20" ht="20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M22" s="33">
        <f t="shared" ref="M22:M61" si="3">N$14/N$13+N$14/N$13^3*$I22^2+N$16/PI()*$I22^4*LN((2*N$13^2-N$15^2-$I22^2)/(N$15^2-$I22^2))</f>
        <v>9.6738797687547837</v>
      </c>
      <c r="N22" s="15">
        <f t="shared" ref="N22:N61" si="4">SQRT(M22+1)</f>
        <v>3.2670904133119403</v>
      </c>
      <c r="P22" s="33">
        <f t="shared" ref="P22:P61" si="5">Q$14/Q$13+Q$14/Q$13^3*$I22^2+Q$16/PI()*$I22^4*LN((2*Q$13^2-Q$15^2-$I22^2)/(Q$15^2-$I22^2))</f>
        <v>10.398759713849758</v>
      </c>
      <c r="Q22" s="14">
        <f t="shared" ref="Q22:Q61" si="6">SQRT(P22+1)</f>
        <v>3.3762049277035535</v>
      </c>
      <c r="S22" s="33" t="e">
        <f t="shared" ref="S22:S61" si="7">T$14/T$13+T$14/T$13^3*$I22^2+T$16/PI()*$I22^4*LN((2*T$13^2-T$15^2-$I22^2)/(T$15^2-$I22^2))</f>
        <v>#NUM!</v>
      </c>
      <c r="T22" s="14" t="e">
        <f t="shared" ref="T22:T61" si="8">SQRT(S22+1)</f>
        <v>#NUM!</v>
      </c>
    </row>
    <row r="23" spans="2:20" ht="20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M23" s="33">
        <f t="shared" si="3"/>
        <v>9.6325773635392604</v>
      </c>
      <c r="N23" s="15">
        <f t="shared" si="4"/>
        <v>3.2607633099535547</v>
      </c>
      <c r="P23" s="33">
        <f t="shared" si="5"/>
        <v>10.338686744405525</v>
      </c>
      <c r="Q23" s="14">
        <f t="shared" si="6"/>
        <v>3.3672966522724908</v>
      </c>
      <c r="S23" s="33" t="e">
        <f t="shared" si="7"/>
        <v>#NUM!</v>
      </c>
      <c r="T23" s="14" t="e">
        <f t="shared" si="8"/>
        <v>#NUM!</v>
      </c>
    </row>
    <row r="24" spans="2:20" ht="20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M24" s="33">
        <f t="shared" si="3"/>
        <v>9.5932946966048505</v>
      </c>
      <c r="N24" s="15">
        <f t="shared" si="4"/>
        <v>3.2547341975351611</v>
      </c>
      <c r="P24" s="33">
        <f t="shared" si="5"/>
        <v>10.282051124215755</v>
      </c>
      <c r="Q24" s="14">
        <f t="shared" si="6"/>
        <v>3.3588764675432401</v>
      </c>
      <c r="S24" s="33" t="e">
        <f t="shared" si="7"/>
        <v>#NUM!</v>
      </c>
      <c r="T24" s="14" t="e">
        <f t="shared" si="8"/>
        <v>#NUM!</v>
      </c>
    </row>
    <row r="25" spans="2:20" ht="20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M25" s="33">
        <f t="shared" si="3"/>
        <v>9.5558891985677654</v>
      </c>
      <c r="N25" s="15">
        <f t="shared" si="4"/>
        <v>3.2489827944400944</v>
      </c>
      <c r="P25" s="33">
        <f t="shared" si="5"/>
        <v>10.228546467592144</v>
      </c>
      <c r="Q25" s="14">
        <f t="shared" si="6"/>
        <v>3.350902336325567</v>
      </c>
      <c r="S25" s="33" t="e">
        <f t="shared" si="7"/>
        <v>#NUM!</v>
      </c>
      <c r="T25" s="14" t="e">
        <f t="shared" si="8"/>
        <v>#NUM!</v>
      </c>
    </row>
    <row r="26" spans="2:20" ht="20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M26" s="33">
        <f t="shared" si="3"/>
        <v>9.5202319057868561</v>
      </c>
      <c r="N26" s="15">
        <f t="shared" si="4"/>
        <v>3.243490697656902</v>
      </c>
      <c r="P26" s="33">
        <f t="shared" si="5"/>
        <v>10.177905898900903</v>
      </c>
      <c r="Q26" s="14">
        <f t="shared" si="6"/>
        <v>3.3433375388825017</v>
      </c>
      <c r="S26" s="33" t="e">
        <f t="shared" si="7"/>
        <v>#NUM!</v>
      </c>
      <c r="T26" s="14" t="e">
        <f t="shared" si="8"/>
        <v>#NUM!</v>
      </c>
    </row>
    <row r="27" spans="2:20" ht="20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M27" s="33">
        <f t="shared" si="3"/>
        <v>9.4862057872349475</v>
      </c>
      <c r="N27" s="15">
        <f t="shared" si="4"/>
        <v>3.2382411564358433</v>
      </c>
      <c r="P27" s="33">
        <f t="shared" si="5"/>
        <v>10.129895210961985</v>
      </c>
      <c r="Q27" s="14">
        <f t="shared" si="6"/>
        <v>3.336149758473379</v>
      </c>
      <c r="S27" s="33" t="e">
        <f t="shared" si="7"/>
        <v>#NUM!</v>
      </c>
      <c r="T27" s="14" t="e">
        <f t="shared" si="8"/>
        <v>#NUM!</v>
      </c>
    </row>
    <row r="28" spans="2:20" ht="20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M28" s="33">
        <f t="shared" si="3"/>
        <v>9.4537043259029172</v>
      </c>
      <c r="N28" s="15">
        <f t="shared" si="4"/>
        <v>3.2332188799867723</v>
      </c>
      <c r="P28" s="33">
        <f t="shared" si="5"/>
        <v>10.08430750751344</v>
      </c>
      <c r="Q28" s="14">
        <f t="shared" si="6"/>
        <v>3.3293103651527352</v>
      </c>
      <c r="S28" s="33" t="e">
        <f t="shared" si="7"/>
        <v>#NUM!</v>
      </c>
      <c r="T28" s="14" t="e">
        <f t="shared" si="8"/>
        <v>#NUM!</v>
      </c>
    </row>
    <row r="29" spans="2:20" ht="20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M29" s="33">
        <f t="shared" si="3"/>
        <v>9.4226303085204979</v>
      </c>
      <c r="N29" s="15">
        <f t="shared" si="4"/>
        <v>3.2284098730676218</v>
      </c>
      <c r="P29" s="33">
        <f t="shared" si="5"/>
        <v>10.040958948044389</v>
      </c>
      <c r="Q29" s="14">
        <f t="shared" si="6"/>
        <v>3.3227938467567304</v>
      </c>
      <c r="S29" s="33" t="e">
        <f t="shared" si="7"/>
        <v>#NUM!</v>
      </c>
      <c r="T29" s="14" t="e">
        <f t="shared" si="8"/>
        <v>#NUM!</v>
      </c>
    </row>
    <row r="30" spans="2:20" ht="20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M30" s="33">
        <f t="shared" si="3"/>
        <v>9.3928947870910626</v>
      </c>
      <c r="N30" s="15">
        <f t="shared" si="4"/>
        <v>3.2238012946040988</v>
      </c>
      <c r="P30" s="33">
        <f t="shared" si="5"/>
        <v>9.9996853252198825</v>
      </c>
      <c r="Q30" s="14">
        <f t="shared" si="6"/>
        <v>3.3165773510080965</v>
      </c>
      <c r="S30" s="33" t="e">
        <f t="shared" si="7"/>
        <v>#NUM!</v>
      </c>
      <c r="T30" s="14" t="e">
        <f t="shared" si="8"/>
        <v>#NUM!</v>
      </c>
    </row>
    <row r="31" spans="2:20" ht="20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M31" s="33">
        <f t="shared" si="3"/>
        <v>9.3644161831466892</v>
      </c>
      <c r="N31" s="15">
        <f t="shared" si="4"/>
        <v>3.2193813354659757</v>
      </c>
      <c r="P31" s="33">
        <f t="shared" si="5"/>
        <v>9.9603392806288547</v>
      </c>
      <c r="Q31" s="14">
        <f t="shared" si="6"/>
        <v>3.3106403127837454</v>
      </c>
      <c r="S31" s="33" t="e">
        <f t="shared" si="7"/>
        <v>#NUM!</v>
      </c>
      <c r="T31" s="14" t="e">
        <f t="shared" si="8"/>
        <v>#NUM!</v>
      </c>
    </row>
    <row r="32" spans="2:20" ht="20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M32" s="33">
        <f t="shared" si="3"/>
        <v>9.3371195113389902</v>
      </c>
      <c r="N32" s="15">
        <f t="shared" si="4"/>
        <v>3.2151391122841</v>
      </c>
      <c r="P32" s="33">
        <f t="shared" si="5"/>
        <v>9.9227880165795614</v>
      </c>
      <c r="Q32" s="14">
        <f t="shared" si="6"/>
        <v>3.3049641475482847</v>
      </c>
      <c r="S32" s="33" t="e">
        <f t="shared" si="7"/>
        <v>#NUM!</v>
      </c>
      <c r="T32" s="14" t="e">
        <f t="shared" si="8"/>
        <v>#NUM!</v>
      </c>
    </row>
    <row r="33" spans="8:20" ht="20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M33" s="33">
        <f t="shared" si="3"/>
        <v>9.3109357034231213</v>
      </c>
      <c r="N33" s="15">
        <f t="shared" si="4"/>
        <v>3.2110645747825006</v>
      </c>
      <c r="P33" s="33">
        <f t="shared" si="5"/>
        <v>9.8869113981365047</v>
      </c>
      <c r="Q33" s="14">
        <f t="shared" si="6"/>
        <v>3.2995319968347792</v>
      </c>
      <c r="S33" s="33" t="e">
        <f t="shared" si="7"/>
        <v>#NUM!</v>
      </c>
      <c r="T33" s="14" t="e">
        <f t="shared" si="8"/>
        <v>#NUM!</v>
      </c>
    </row>
    <row r="34" spans="8:20" ht="20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M34" s="33">
        <f t="shared" si="3"/>
        <v>9.2858010171789083</v>
      </c>
      <c r="N34" s="15">
        <f t="shared" si="4"/>
        <v>3.2071484245633082</v>
      </c>
      <c r="P34" s="33">
        <f t="shared" si="5"/>
        <v>9.8526003656081098</v>
      </c>
      <c r="Q34" s="14">
        <f t="shared" si="6"/>
        <v>3.2943285151314385</v>
      </c>
      <c r="S34" s="33" t="e">
        <f t="shared" si="7"/>
        <v>#NUM!</v>
      </c>
      <c r="T34" s="14" t="e">
        <f t="shared" si="8"/>
        <v>#NUM!</v>
      </c>
    </row>
    <row r="35" spans="8:20" ht="20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M35" s="33">
        <f t="shared" si="3"/>
        <v>9.2616565175723302</v>
      </c>
      <c r="N35" s="15">
        <f t="shared" si="4"/>
        <v>3.20338204364892</v>
      </c>
      <c r="P35" s="33">
        <f t="shared" si="5"/>
        <v>9.8197555965400678</v>
      </c>
      <c r="Q35" s="14">
        <f t="shared" si="6"/>
        <v>3.2893396900502792</v>
      </c>
      <c r="S35" s="33" t="e">
        <f t="shared" si="7"/>
        <v>#NUM!</v>
      </c>
      <c r="T35" s="14" t="e">
        <f t="shared" si="8"/>
        <v>#NUM!</v>
      </c>
    </row>
    <row r="36" spans="8:20" ht="20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M36" s="33">
        <f t="shared" si="3"/>
        <v>9.2384476196616028</v>
      </c>
      <c r="N36" s="15">
        <f t="shared" si="4"/>
        <v>3.199757431378448</v>
      </c>
      <c r="P36" s="33">
        <f t="shared" si="5"/>
        <v>9.7882863701149745</v>
      </c>
      <c r="Q36" s="14">
        <f t="shared" si="6"/>
        <v>3.2845526895020232</v>
      </c>
      <c r="S36" s="33" t="e">
        <f t="shared" si="7"/>
        <v>#NUM!</v>
      </c>
      <c r="T36" s="14" t="e">
        <f t="shared" si="8"/>
        <v>#NUM!</v>
      </c>
    </row>
    <row r="37" spans="8:20" ht="20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M37" s="33">
        <f t="shared" si="3"/>
        <v>9.2161236845200332</v>
      </c>
      <c r="N37" s="15">
        <f t="shared" si="4"/>
        <v>3.1962671484905689</v>
      </c>
      <c r="P37" s="33">
        <f t="shared" si="5"/>
        <v>9.7581095971647276</v>
      </c>
      <c r="Q37" s="14">
        <f t="shared" si="6"/>
        <v>3.2799557309763689</v>
      </c>
      <c r="S37" s="33" t="e">
        <f t="shared" si="7"/>
        <v>#NUM!</v>
      </c>
      <c r="T37" s="14" t="e">
        <f t="shared" si="8"/>
        <v>#NUM!</v>
      </c>
    </row>
    <row r="38" spans="8:20" ht="20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M38" s="33">
        <f t="shared" si="3"/>
        <v>9.1946376608781222</v>
      </c>
      <c r="N38" s="15">
        <f t="shared" si="4"/>
        <v>3.1929042674151886</v>
      </c>
      <c r="P38" s="33">
        <f t="shared" si="5"/>
        <v>9.7291489867653222</v>
      </c>
      <c r="Q38" s="14">
        <f t="shared" si="6"/>
        <v>3.2755379690617725</v>
      </c>
      <c r="S38" s="33" t="e">
        <f t="shared" si="7"/>
        <v>#NUM!</v>
      </c>
      <c r="T38" s="14" t="e">
        <f t="shared" si="8"/>
        <v>#NUM!</v>
      </c>
    </row>
    <row r="39" spans="8:20" ht="20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M39" s="33">
        <f t="shared" si="3"/>
        <v>9.1739457663513377</v>
      </c>
      <c r="N39" s="15">
        <f t="shared" si="4"/>
        <v>3.1896623279512424</v>
      </c>
      <c r="P39" s="33">
        <f t="shared" si="5"/>
        <v>9.7013343262971112</v>
      </c>
      <c r="Q39" s="14">
        <f t="shared" si="6"/>
        <v>3.2712893981268474</v>
      </c>
      <c r="S39" s="33" t="e">
        <f t="shared" si="7"/>
        <v>#NUM!</v>
      </c>
      <c r="T39" s="14" t="e">
        <f t="shared" si="8"/>
        <v>#NUM!</v>
      </c>
    </row>
    <row r="40" spans="8:20" ht="20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M40" s="33">
        <f t="shared" si="3"/>
        <v>9.1540072030734123</v>
      </c>
      <c r="N40" s="15">
        <f t="shared" si="4"/>
        <v>3.1865352976349426</v>
      </c>
      <c r="P40" s="33">
        <f t="shared" si="5"/>
        <v>9.6746008564046591</v>
      </c>
      <c r="Q40" s="14">
        <f t="shared" si="6"/>
        <v>3.2672007676916119</v>
      </c>
      <c r="S40" s="33" t="e">
        <f t="shared" si="7"/>
        <v>#NUM!</v>
      </c>
      <c r="T40" s="14" t="e">
        <f t="shared" si="8"/>
        <v>#NUM!</v>
      </c>
    </row>
    <row r="41" spans="8:20" ht="20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M41" s="33">
        <f t="shared" si="3"/>
        <v>9.1347839033400025</v>
      </c>
      <c r="N41" s="15">
        <f t="shared" si="4"/>
        <v>3.1835175362073951</v>
      </c>
      <c r="P41" s="33">
        <f t="shared" si="5"/>
        <v>9.6488887258266534</v>
      </c>
      <c r="Q41" s="14">
        <f t="shared" si="6"/>
        <v>3.2632635084875776</v>
      </c>
      <c r="S41" s="33" t="e">
        <f t="shared" si="7"/>
        <v>#NUM!</v>
      </c>
      <c r="T41" s="14" t="e">
        <f t="shared" si="8"/>
        <v>#NUM!</v>
      </c>
    </row>
    <row r="42" spans="8:20" ht="20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M42" s="33">
        <f t="shared" si="3"/>
        <v>9.1162403015174878</v>
      </c>
      <c r="N42" s="15">
        <f t="shared" si="4"/>
        <v>3.1806037636771869</v>
      </c>
      <c r="P42" s="33">
        <f t="shared" si="5"/>
        <v>9.6241425138388372</v>
      </c>
      <c r="Q42" s="14">
        <f t="shared" si="6"/>
        <v>3.2594696675745944</v>
      </c>
      <c r="S42" s="33" t="e">
        <f t="shared" si="7"/>
        <v>#NUM!</v>
      </c>
      <c r="T42" s="14" t="e">
        <f t="shared" si="8"/>
        <v>#NUM!</v>
      </c>
    </row>
    <row r="43" spans="8:20" ht="20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M43" s="33">
        <f t="shared" si="3"/>
        <v>9.0983431290125729</v>
      </c>
      <c r="N43" s="15">
        <f t="shared" si="4"/>
        <v>3.1777890315457653</v>
      </c>
      <c r="P43" s="33">
        <f t="shared" si="5"/>
        <v>9.6003108102449897</v>
      </c>
      <c r="Q43" s="14">
        <f t="shared" si="6"/>
        <v>3.2558118511739877</v>
      </c>
      <c r="S43" s="33" t="e">
        <f t="shared" si="7"/>
        <v>#NUM!</v>
      </c>
      <c r="T43" s="14" t="e">
        <f t="shared" si="8"/>
        <v>#NUM!</v>
      </c>
    </row>
    <row r="44" spans="8:20" ht="20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M44" s="33">
        <f t="shared" si="3"/>
        <v>9.0810612295503947</v>
      </c>
      <c r="N44" s="15">
        <f t="shared" si="4"/>
        <v>3.1750686968238018</v>
      </c>
      <c r="P44" s="33">
        <f t="shared" si="5"/>
        <v>9.5773458445974562</v>
      </c>
      <c r="Q44" s="14">
        <f t="shared" si="6"/>
        <v>3.2522831741097602</v>
      </c>
      <c r="S44" s="33" t="e">
        <f t="shared" si="7"/>
        <v>#NUM!</v>
      </c>
      <c r="T44" s="14" t="e">
        <f t="shared" si="8"/>
        <v>#NUM!</v>
      </c>
    </row>
    <row r="45" spans="8:20" ht="20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M45" s="33">
        <f t="shared" si="3"/>
        <v>9.0643653923886465</v>
      </c>
      <c r="N45" s="15">
        <f t="shared" si="4"/>
        <v>3.1724383985175577</v>
      </c>
      <c r="P45" s="33">
        <f t="shared" si="5"/>
        <v>9.5552031577307801</v>
      </c>
      <c r="Q45" s="14">
        <f t="shared" si="6"/>
        <v>3.2488772149360741</v>
      </c>
      <c r="S45" s="33" t="e">
        <f t="shared" si="7"/>
        <v>#NUM!</v>
      </c>
      <c r="T45" s="14" t="e">
        <f t="shared" si="8"/>
        <v>#NUM!</v>
      </c>
    </row>
    <row r="46" spans="8:20" ht="20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M46" s="33">
        <f t="shared" si="3"/>
        <v>9.0482282014153732</v>
      </c>
      <c r="N46" s="15">
        <f t="shared" si="4"/>
        <v>3.1698940363071086</v>
      </c>
      <c r="P46" s="33">
        <f t="shared" si="5"/>
        <v>9.5338413098249557</v>
      </c>
      <c r="Q46" s="14">
        <f t="shared" si="6"/>
        <v>3.2455879759798463</v>
      </c>
      <c r="S46" s="33" t="e">
        <f t="shared" si="7"/>
        <v>#NUM!</v>
      </c>
      <c r="T46" s="14" t="e">
        <f t="shared" si="8"/>
        <v>#NUM!</v>
      </c>
    </row>
    <row r="47" spans="8:20" ht="20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M47" s="33">
        <f t="shared" si="3"/>
        <v>9.032623898349323</v>
      </c>
      <c r="N47" s="15">
        <f t="shared" si="4"/>
        <v>3.1674317511746519</v>
      </c>
      <c r="P47" s="33">
        <f t="shared" si="5"/>
        <v>9.5132216201366315</v>
      </c>
      <c r="Q47" s="14">
        <f t="shared" si="6"/>
        <v>3.242409847649836</v>
      </c>
      <c r="S47" s="33" t="e">
        <f t="shared" si="7"/>
        <v>#NUM!</v>
      </c>
      <c r="T47" s="14" t="e">
        <f t="shared" si="8"/>
        <v>#NUM!</v>
      </c>
    </row>
    <row r="48" spans="8:20" ht="20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M48" s="33">
        <f t="shared" si="3"/>
        <v>9.0175282584922645</v>
      </c>
      <c r="N48" s="15">
        <f t="shared" si="4"/>
        <v>3.1650479077720552</v>
      </c>
      <c r="P48" s="33">
        <f t="shared" si="5"/>
        <v>9.4933079342909039</v>
      </c>
      <c r="Q48" s="14">
        <f t="shared" si="6"/>
        <v>3.2393375764638832</v>
      </c>
      <c r="S48" s="33" t="e">
        <f t="shared" si="7"/>
        <v>#NUM!</v>
      </c>
      <c r="T48" s="14" t="e">
        <f t="shared" si="8"/>
        <v>#NUM!</v>
      </c>
    </row>
    <row r="49" spans="8:20" ht="20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M49" s="33">
        <f t="shared" si="3"/>
        <v>9.0029184776793176</v>
      </c>
      <c r="N49" s="15">
        <f t="shared" si="4"/>
        <v>3.1627390783432197</v>
      </c>
      <c r="P49" s="33">
        <f t="shared" si="5"/>
        <v>9.4740664156473553</v>
      </c>
      <c r="Q49" s="14">
        <f t="shared" si="6"/>
        <v>3.2363662363285393</v>
      </c>
      <c r="S49" s="33" t="e">
        <f t="shared" si="7"/>
        <v>#NUM!</v>
      </c>
      <c r="T49" s="14" t="e">
        <f t="shared" si="8"/>
        <v>#NUM!</v>
      </c>
    </row>
    <row r="50" spans="8:20" ht="20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M50" s="33">
        <f t="shared" si="3"/>
        <v>8.9887730692417218</v>
      </c>
      <c r="N50" s="15">
        <f t="shared" si="4"/>
        <v>3.1605020280394887</v>
      </c>
      <c r="P50" s="33">
        <f t="shared" si="5"/>
        <v>9.4554653577679009</v>
      </c>
      <c r="Q50" s="14">
        <f t="shared" si="6"/>
        <v>3.233491202673652</v>
      </c>
      <c r="S50" s="33" t="e">
        <f t="shared" si="7"/>
        <v>#NUM!</v>
      </c>
      <c r="T50" s="14" t="e">
        <f t="shared" si="8"/>
        <v>#NUM!</v>
      </c>
    </row>
    <row r="51" spans="8:20" ht="20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M51" s="33">
        <f t="shared" si="3"/>
        <v>8.9750717699411684</v>
      </c>
      <c r="N51" s="15">
        <f t="shared" si="4"/>
        <v>3.1583337014858275</v>
      </c>
      <c r="P51" s="33">
        <f t="shared" si="5"/>
        <v>9.4374750154416258</v>
      </c>
      <c r="Q51" s="14">
        <f t="shared" si="6"/>
        <v>3.2307081291013624</v>
      </c>
      <c r="S51" s="33" t="e">
        <f t="shared" si="7"/>
        <v>#NUM!</v>
      </c>
      <c r="T51" s="14" t="e">
        <f t="shared" si="8"/>
        <v>#NUM!</v>
      </c>
    </row>
    <row r="52" spans="8:20" ht="20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M52" s="33">
        <f t="shared" si="3"/>
        <v>8.9617954539593274</v>
      </c>
      <c r="N52" s="15">
        <f t="shared" si="4"/>
        <v>3.1562312104722823</v>
      </c>
      <c r="P52" s="33">
        <f t="shared" si="5"/>
        <v>9.420067452079131</v>
      </c>
      <c r="Q52" s="14">
        <f t="shared" si="6"/>
        <v>3.228012926256512</v>
      </c>
      <c r="S52" s="33" t="e">
        <f t="shared" si="7"/>
        <v>#NUM!</v>
      </c>
      <c r="T52" s="14" t="e">
        <f t="shared" si="8"/>
        <v>#NUM!</v>
      </c>
    </row>
    <row r="53" spans="8:20" ht="20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M53" s="33">
        <f t="shared" si="3"/>
        <v>8.9489260541341071</v>
      </c>
      <c r="N53" s="15">
        <f t="shared" si="4"/>
        <v>3.1541918226598247</v>
      </c>
      <c r="P53" s="33">
        <f t="shared" si="5"/>
        <v>9.4032164015891038</v>
      </c>
      <c r="Q53" s="14">
        <f t="shared" si="6"/>
        <v>3.225401742665416</v>
      </c>
      <c r="S53" s="33" t="e">
        <f t="shared" si="7"/>
        <v>#NUM!</v>
      </c>
      <c r="T53" s="14" t="e">
        <f t="shared" si="8"/>
        <v>#NUM!</v>
      </c>
    </row>
    <row r="54" spans="8:20" ht="20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M54" s="33">
        <f t="shared" si="3"/>
        <v>8.9364464897273361</v>
      </c>
      <c r="N54" s="15">
        <f t="shared" si="4"/>
        <v>3.1522129512022716</v>
      </c>
      <c r="P54" s="33">
        <f t="shared" si="5"/>
        <v>9.3868971431030523</v>
      </c>
      <c r="Q54" s="14">
        <f t="shared" si="6"/>
        <v>3.222870947323683</v>
      </c>
      <c r="S54" s="33" t="e">
        <f t="shared" si="7"/>
        <v>#NUM!</v>
      </c>
      <c r="T54" s="14" t="e">
        <f t="shared" si="8"/>
        <v>#NUM!</v>
      </c>
    </row>
    <row r="55" spans="8:20" ht="20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M55" s="33">
        <f t="shared" si="3"/>
        <v>8.9243406000899448</v>
      </c>
      <c r="N55" s="15">
        <f t="shared" si="4"/>
        <v>3.1502921451970045</v>
      </c>
      <c r="P55" s="33">
        <f t="shared" si="5"/>
        <v>9.3710863871284804</v>
      </c>
      <c r="Q55" s="14">
        <f t="shared" si="6"/>
        <v>3.2204171138423172</v>
      </c>
      <c r="S55" s="33" t="e">
        <f t="shared" si="7"/>
        <v>#NUM!</v>
      </c>
      <c r="T55" s="14" t="e">
        <f t="shared" si="8"/>
        <v>#NUM!</v>
      </c>
    </row>
    <row r="56" spans="8:20" ht="20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M56" s="33">
        <f t="shared" si="3"/>
        <v>8.9125930836612905</v>
      </c>
      <c r="N56" s="15">
        <f t="shared" si="4"/>
        <v>3.1484270808867865</v>
      </c>
      <c r="P56" s="33">
        <f t="shared" si="5"/>
        <v>9.3557621718932324</v>
      </c>
      <c r="Q56" s="14">
        <f t="shared" si="6"/>
        <v>3.2180370059856727</v>
      </c>
      <c r="S56" s="33" t="e">
        <f t="shared" si="7"/>
        <v>#NUM!</v>
      </c>
      <c r="T56" s="14" t="e">
        <f t="shared" si="8"/>
        <v>#NUM!</v>
      </c>
    </row>
    <row r="57" spans="8:20" ht="20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M57" s="33">
        <f t="shared" si="3"/>
        <v>8.9011894418011615</v>
      </c>
      <c r="N57" s="15">
        <f t="shared" si="4"/>
        <v>3.1466155535433877</v>
      </c>
      <c r="P57" s="33">
        <f t="shared" si="5"/>
        <v>9.3409037687992882</v>
      </c>
      <c r="Q57" s="14">
        <f t="shared" si="6"/>
        <v>3.2157275644555599</v>
      </c>
      <c r="S57" s="33" t="e">
        <f t="shared" si="7"/>
        <v>#NUM!</v>
      </c>
      <c r="T57" s="14" t="e">
        <f t="shared" si="8"/>
        <v>#NUM!</v>
      </c>
    </row>
    <row r="58" spans="8:20" ht="20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M58" s="33">
        <f t="shared" si="3"/>
        <v>8.8901159270071304</v>
      </c>
      <c r="N58" s="15">
        <f t="shared" si="4"/>
        <v>3.1448554699710973</v>
      </c>
      <c r="P58" s="33">
        <f t="shared" si="5"/>
        <v>9.3264915960376769</v>
      </c>
      <c r="Q58" s="14">
        <f t="shared" si="6"/>
        <v>3.2134858947936396</v>
      </c>
      <c r="S58" s="33">
        <f t="shared" si="7"/>
        <v>9.1052514399026716</v>
      </c>
      <c r="T58" s="14">
        <f t="shared" si="8"/>
        <v>3.1788758138534874</v>
      </c>
    </row>
    <row r="59" spans="8:20" ht="20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M59" s="33">
        <f t="shared" si="3"/>
        <v>8.8793594951173667</v>
      </c>
      <c r="N59" s="15">
        <f t="shared" si="4"/>
        <v>3.1431448415746557</v>
      </c>
      <c r="P59" s="33">
        <f t="shared" si="5"/>
        <v>9.3125071395306804</v>
      </c>
      <c r="Q59" s="14">
        <f t="shared" si="6"/>
        <v>3.2113092562895091</v>
      </c>
      <c r="S59" s="33">
        <f t="shared" si="7"/>
        <v>9.07622275194643</v>
      </c>
      <c r="T59" s="14">
        <f t="shared" si="8"/>
        <v>3.174306656885316</v>
      </c>
    </row>
    <row r="60" spans="8:20" ht="20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M60" s="33">
        <f t="shared" si="3"/>
        <v>8.8689077611409779</v>
      </c>
      <c r="N60" s="15">
        <f t="shared" si="4"/>
        <v>3.1414817779418964</v>
      </c>
      <c r="P60" s="33">
        <f t="shared" si="5"/>
        <v>9.2989328804663725</v>
      </c>
      <c r="Q60" s="14">
        <f t="shared" si="6"/>
        <v>3.2091950517951338</v>
      </c>
      <c r="S60" s="33">
        <f t="shared" si="7"/>
        <v>9.0549652185301088</v>
      </c>
      <c r="T60" s="14">
        <f t="shared" si="8"/>
        <v>3.170956514764923</v>
      </c>
    </row>
    <row r="61" spans="8:20" ht="20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M61" s="33">
        <f t="shared" si="3"/>
        <v>8.8587489583946812</v>
      </c>
      <c r="N61" s="15">
        <f t="shared" si="4"/>
        <v>3.139864480896378</v>
      </c>
      <c r="P61" s="33">
        <f t="shared" si="5"/>
        <v>9.2857522287759799</v>
      </c>
      <c r="Q61" s="14">
        <f t="shared" si="6"/>
        <v>3.2071408183576815</v>
      </c>
      <c r="S61" s="33">
        <f t="shared" si="7"/>
        <v>9.0369690212246869</v>
      </c>
      <c r="T61" s="14">
        <f t="shared" si="8"/>
        <v>3.168117583238458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baseColWidth="10" defaultRowHeight="20"/>
  <sheetData>
    <row r="2" spans="1:11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>
      <c r="A4" s="40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>
      <c r="A5" s="40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格子定数</vt:lpstr>
      <vt:lpstr>Eg</vt:lpstr>
      <vt:lpstr>屈折率</vt:lpstr>
      <vt:lpstr>SEO法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　望</cp:lastModifiedBy>
  <dcterms:created xsi:type="dcterms:W3CDTF">2018-12-23T09:18:54Z</dcterms:created>
  <dcterms:modified xsi:type="dcterms:W3CDTF">2018-12-30T10:30:12Z</dcterms:modified>
</cp:coreProperties>
</file>