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adre\OneDrive\Documents\Desktop\NAVEEN EXCEL FOLDER\"/>
    </mc:Choice>
  </mc:AlternateContent>
  <xr:revisionPtr revIDLastSave="0" documentId="13_ncr:1_{14B548BD-D4DC-4919-ABC2-6D72C230446C}" xr6:coauthVersionLast="47" xr6:coauthVersionMax="47" xr10:uidLastSave="{00000000-0000-0000-0000-000000000000}"/>
  <bookViews>
    <workbookView xWindow="-120" yWindow="-120" windowWidth="29040" windowHeight="15720" firstSheet="50" activeTab="59" xr2:uid="{00000000-000D-0000-FFFF-FFFF00000000}"/>
  </bookViews>
  <sheets>
    <sheet name="ADDITION" sheetId="1" r:id="rId1"/>
    <sheet name="SUBTRACTION" sheetId="2" r:id="rId2"/>
    <sheet name="MULTIPLICATION" sheetId="3" r:id="rId3"/>
    <sheet name="DIVISION" sheetId="4" r:id="rId4"/>
    <sheet name="PROPER" sheetId="5" r:id="rId5"/>
    <sheet name="LOWER" sheetId="6" r:id="rId6"/>
    <sheet name="UPPER" sheetId="7" r:id="rId7"/>
    <sheet name="LEN" sheetId="8" r:id="rId8"/>
    <sheet name="CONCATENATE" sheetId="9" r:id="rId9"/>
    <sheet name="RIGHT" sheetId="10" r:id="rId10"/>
    <sheet name="LEFT" sheetId="11" r:id="rId11"/>
    <sheet name="TRIM" sheetId="12" r:id="rId12"/>
    <sheet name="AVERAGE" sheetId="13" r:id="rId13"/>
    <sheet name="COUNTA" sheetId="14" r:id="rId14"/>
    <sheet name="COUNT" sheetId="57" r:id="rId15"/>
    <sheet name="COUNTBLANK" sheetId="15" r:id="rId16"/>
    <sheet name="MINIMUM" sheetId="16" r:id="rId17"/>
    <sheet name="MAXIMUM" sheetId="17" r:id="rId18"/>
    <sheet name="SUM" sheetId="18" r:id="rId19"/>
    <sheet name="RANDBETWEEN" sheetId="19" r:id="rId20"/>
    <sheet name="LARGE" sheetId="20" r:id="rId21"/>
    <sheet name="SMALL" sheetId="21" r:id="rId22"/>
    <sheet name="SUMPRODUCT" sheetId="22" r:id="rId23"/>
    <sheet name="REPT" sheetId="23" r:id="rId24"/>
    <sheet name="IF" sheetId="24" r:id="rId25"/>
    <sheet name="AND" sheetId="25" r:id="rId26"/>
    <sheet name="SWITCH" sheetId="26" r:id="rId27"/>
    <sheet name="RANK" sheetId="27" r:id="rId28"/>
    <sheet name="VLOOKUP" sheetId="28" r:id="rId29"/>
    <sheet name="HLOOKUP" sheetId="29" r:id="rId30"/>
    <sheet name="XLOOKUP" sheetId="30" r:id="rId31"/>
    <sheet name="SUMIF" sheetId="31" r:id="rId32"/>
    <sheet name="SUMIFS" sheetId="32" r:id="rId33"/>
    <sheet name="COUNTIF" sheetId="33" r:id="rId34"/>
    <sheet name="COUNTIFS" sheetId="34" r:id="rId35"/>
    <sheet name="AVERAGEIF" sheetId="35" r:id="rId36"/>
    <sheet name="AVERAGEIFS" sheetId="36" r:id="rId37"/>
    <sheet name="SUMHLOOKUP" sheetId="37" r:id="rId38"/>
    <sheet name="SUM VLOOKUP" sheetId="38" r:id="rId39"/>
    <sheet name="INDEX" sheetId="39" r:id="rId40"/>
    <sheet name="MATCH" sheetId="40" r:id="rId41"/>
    <sheet name="XOR" sheetId="41" r:id="rId42"/>
    <sheet name="ROUNDUP" sheetId="42" r:id="rId43"/>
    <sheet name="CELING" sheetId="43" r:id="rId44"/>
    <sheet name="FLOOR" sheetId="44" r:id="rId45"/>
    <sheet name="FILTER" sheetId="45" r:id="rId46"/>
    <sheet name="SORT" sheetId="46" r:id="rId47"/>
    <sheet name="SEQUENCE" sheetId="47" r:id="rId48"/>
    <sheet name="FLASH FILL" sheetId="48" r:id="rId49"/>
    <sheet name="NETWORKING DAYS" sheetId="49" r:id="rId50"/>
    <sheet name="DATEDIF" sheetId="50" r:id="rId51"/>
    <sheet name="IF VLOOKUP" sheetId="51" r:id="rId52"/>
    <sheet name="TRANSPOSE" sheetId="52" r:id="rId53"/>
    <sheet name="BIKE EMI" sheetId="53" r:id="rId54"/>
    <sheet name="FILTERS" sheetId="54" r:id="rId55"/>
    <sheet name="PAYSLIP" sheetId="55" r:id="rId56"/>
    <sheet name="LOOKUP" sheetId="56" r:id="rId57"/>
    <sheet name="SUMFILTER" sheetId="58" r:id="rId58"/>
    <sheet name="Sheet3" sheetId="59" r:id="rId59"/>
    <sheet name="NOT" sheetId="60" r:id="rId6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60" l="1"/>
  <c r="B11" i="58" l="1" a="1"/>
  <c r="B11" i="58" s="1"/>
  <c r="B17" i="56"/>
  <c r="C20" i="36" l="1"/>
  <c r="C15" i="35"/>
  <c r="D8" i="25"/>
  <c r="C9" i="19"/>
  <c r="C10" i="19"/>
  <c r="C11" i="19"/>
  <c r="C12" i="19"/>
  <c r="C13" i="19"/>
  <c r="C14" i="19"/>
  <c r="C8" i="19"/>
  <c r="C13" i="57"/>
  <c r="A12" i="52" a="1"/>
  <c r="A12" i="52" s="1"/>
  <c r="B19" i="51"/>
  <c r="D10" i="50"/>
  <c r="D9" i="50"/>
  <c r="D8" i="50"/>
  <c r="B12" i="49"/>
  <c r="B7" i="47" a="1"/>
  <c r="B7" i="47" s="1"/>
  <c r="E8" i="46" a="1"/>
  <c r="E8" i="46" s="1"/>
  <c r="B8" i="44"/>
  <c r="B9" i="43"/>
  <c r="B8" i="43"/>
  <c r="D9" i="41"/>
  <c r="D10" i="41"/>
  <c r="D11" i="41"/>
  <c r="D8" i="41"/>
  <c r="C13" i="40"/>
  <c r="C12" i="39" a="1"/>
  <c r="C12" i="39" s="1"/>
  <c r="B15" i="38" a="1"/>
  <c r="B15" i="38" s="1"/>
  <c r="B13" i="37" a="1"/>
  <c r="B13" i="37" s="1"/>
  <c r="B19" i="34"/>
  <c r="C16" i="33"/>
  <c r="A19" i="32"/>
  <c r="C16" i="31"/>
  <c r="B15" i="30"/>
  <c r="B16" i="29"/>
  <c r="B25" i="28"/>
  <c r="B24" i="28"/>
  <c r="B23" i="28"/>
  <c r="B22" i="28"/>
  <c r="C9" i="27"/>
  <c r="C10" i="27"/>
  <c r="C11" i="27"/>
  <c r="C12" i="27"/>
  <c r="C13" i="27"/>
  <c r="C8" i="27"/>
  <c r="A11" i="26" a="1"/>
  <c r="A11" i="26"/>
  <c r="D8" i="24"/>
  <c r="C9" i="23"/>
  <c r="C8" i="23"/>
  <c r="E12" i="22"/>
  <c r="C13" i="21"/>
  <c r="C13" i="20"/>
  <c r="C14" i="18"/>
  <c r="C13" i="17"/>
  <c r="C13" i="16"/>
  <c r="C13" i="15"/>
  <c r="C13" i="14"/>
  <c r="C13" i="13"/>
  <c r="E7" i="12" a="1"/>
  <c r="E7" i="12" s="1"/>
  <c r="C9" i="11"/>
  <c r="C10" i="10"/>
  <c r="C10" i="9"/>
  <c r="C9" i="8"/>
  <c r="C10" i="7"/>
  <c r="C10" i="5"/>
  <c r="C10" i="6"/>
  <c r="C8" i="4"/>
  <c r="D8" i="3"/>
  <c r="B9" i="2"/>
  <c r="E8" i="1"/>
  <c r="D20" i="55"/>
  <c r="B20" i="55"/>
  <c r="B16" i="53"/>
  <c r="B17" i="53" s="1"/>
  <c r="C10" i="51" a="1"/>
  <c r="C10" i="51" s="1"/>
  <c r="C9" i="51" a="1"/>
  <c r="C9" i="51" s="1"/>
  <c r="C8" i="51" a="1"/>
  <c r="C8" i="51" s="1"/>
  <c r="C21" i="55" l="1"/>
  <c r="C1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<sst xmlns="http://schemas.openxmlformats.org/spreadsheetml/2006/main" count="706" uniqueCount="444">
  <si>
    <t>ADDITION</t>
  </si>
  <si>
    <t xml:space="preserve">Name </t>
  </si>
  <si>
    <t>Telugu</t>
  </si>
  <si>
    <t>Hindi</t>
  </si>
  <si>
    <t>Maths</t>
  </si>
  <si>
    <t>Total</t>
  </si>
  <si>
    <t>Naveen</t>
  </si>
  <si>
    <t>ThIs operator is used to calculate the amount and values</t>
  </si>
  <si>
    <t>SUBTRACTION</t>
  </si>
  <si>
    <t>Target</t>
  </si>
  <si>
    <t>Sales happened</t>
  </si>
  <si>
    <t>Balance</t>
  </si>
  <si>
    <t>This Operator Is Used To Subtract The Values In Given Values</t>
  </si>
  <si>
    <t>MULTIPLICATION</t>
  </si>
  <si>
    <t>PRICE</t>
  </si>
  <si>
    <t>AMOUNT</t>
  </si>
  <si>
    <t>IDLY</t>
  </si>
  <si>
    <t>This operator is used to do the divison calclations.</t>
  </si>
  <si>
    <t>DIVISION</t>
  </si>
  <si>
    <t>Percentage</t>
  </si>
  <si>
    <t>Marks</t>
  </si>
  <si>
    <t>Total Marks</t>
  </si>
  <si>
    <t>Item</t>
  </si>
  <si>
    <t>Price</t>
  </si>
  <si>
    <t>Qty</t>
  </si>
  <si>
    <t>Amount</t>
  </si>
  <si>
    <t>VALUES</t>
  </si>
  <si>
    <t>KOMMU NAVEEN</t>
  </si>
  <si>
    <t>What Does It Do ?</t>
  </si>
  <si>
    <t>This function converts the first letter of each word to uppercase, and all subsequent letters are converted to lower case.</t>
  </si>
  <si>
    <t>PROPER</t>
  </si>
  <si>
    <t>LOWER</t>
  </si>
  <si>
    <t>NAVEEN KOMMU</t>
  </si>
  <si>
    <t>This Function Converts All Characters In A Piece Of Text To Lower Case.</t>
  </si>
  <si>
    <t>UPPER</t>
  </si>
  <si>
    <t>naveen kommu</t>
  </si>
  <si>
    <t>This Function Converts All Characters In A Piece Of Text To Upper Case.</t>
  </si>
  <si>
    <t>LEN</t>
  </si>
  <si>
    <t>KOMMU</t>
  </si>
  <si>
    <t>NAVEEN</t>
  </si>
  <si>
    <t>This Function Counts The Number Of Characters, Including Spaces And Numbers, In A Piece Of Text.</t>
  </si>
  <si>
    <t>CONCATENATE</t>
  </si>
  <si>
    <t>This Function Joins Separate Pieces Of Text Into One Item.</t>
  </si>
  <si>
    <t>RIGHT</t>
  </si>
  <si>
    <t>This Function Displays A Specified Number Of Characters From The Right Hand Side Of A Piece Of Text</t>
  </si>
  <si>
    <t>LEFT</t>
  </si>
  <si>
    <t>This Function Displays A Specified Number Of Characters From The Left Hand Side Of A Piece Of Text</t>
  </si>
  <si>
    <t/>
  </si>
  <si>
    <t>TRIM</t>
  </si>
  <si>
    <t>NAME</t>
  </si>
  <si>
    <t>ORDER</t>
  </si>
  <si>
    <t xml:space="preserve">    Mankey</t>
  </si>
  <si>
    <t xml:space="preserve">  Fighting</t>
  </si>
  <si>
    <t xml:space="preserve">      Poliwrath</t>
  </si>
  <si>
    <t>Water</t>
  </si>
  <si>
    <t xml:space="preserve">    Victreebel</t>
  </si>
  <si>
    <t xml:space="preserve">  Grass</t>
  </si>
  <si>
    <t xml:space="preserve">      Tentacool</t>
  </si>
  <si>
    <t xml:space="preserve"> Water</t>
  </si>
  <si>
    <t>It will sum up cells that meet the given criteria. The criteria are based on dates, numbers, and text.</t>
  </si>
  <si>
    <t>AVERAGE</t>
  </si>
  <si>
    <t>This Function Is  Used To Count The Number Of Numeric Entries &amp; As Well As Characters In Given List</t>
  </si>
  <si>
    <t>COUNTA</t>
  </si>
  <si>
    <t>A</t>
  </si>
  <si>
    <t>COUNTBLANK</t>
  </si>
  <si>
    <t>This Function Is  Used To Count The Number Of Blanks Cells In Given List</t>
  </si>
  <si>
    <t>MIN</t>
  </si>
  <si>
    <t>This Function Is  Used To Find The Least Value In Given Values</t>
  </si>
  <si>
    <t>MAX</t>
  </si>
  <si>
    <t>This Function Is Used To Find The Highest Value In Given List</t>
  </si>
  <si>
    <t>SUM</t>
  </si>
  <si>
    <t>This function is used to do sum</t>
  </si>
  <si>
    <t>RAND BETWEEN</t>
  </si>
  <si>
    <t>Bottom</t>
  </si>
  <si>
    <t>Top</t>
  </si>
  <si>
    <t>Result</t>
  </si>
  <si>
    <t>This function is used give the in between two values</t>
  </si>
  <si>
    <t>LARGE</t>
  </si>
  <si>
    <t>This Function Is Used To Finding The 2Nd &amp; 3Rd Highest Values In Given List</t>
  </si>
  <si>
    <t>SMALL</t>
  </si>
  <si>
    <t>This Function Is Used To Finding The 2Nd &amp; 3Rd Least Values In Given List.</t>
  </si>
  <si>
    <t>SUMPRODUCT</t>
  </si>
  <si>
    <t>Sold</t>
  </si>
  <si>
    <t>price</t>
  </si>
  <si>
    <t>Tyres</t>
  </si>
  <si>
    <t>Filters</t>
  </si>
  <si>
    <t>Bulbs</t>
  </si>
  <si>
    <t xml:space="preserve">Total Sales Value : </t>
  </si>
  <si>
    <t>REPT</t>
  </si>
  <si>
    <t>Text given</t>
  </si>
  <si>
    <t>ha</t>
  </si>
  <si>
    <t>*</t>
  </si>
  <si>
    <t>Repeats text a specified number of times</t>
  </si>
  <si>
    <t>NAMES</t>
  </si>
  <si>
    <t>TARGET GIVEN BY BOSS</t>
  </si>
  <si>
    <t>TARGET DID FROM MY SIDE</t>
  </si>
  <si>
    <t>RESULT</t>
  </si>
  <si>
    <t>If Function: Bascially It Is Used For Test The Condition Whether True Or False</t>
  </si>
  <si>
    <t>IF</t>
  </si>
  <si>
    <t>AND</t>
  </si>
  <si>
    <t>SWITCH</t>
  </si>
  <si>
    <t>Acronyms</t>
  </si>
  <si>
    <t>DR</t>
  </si>
  <si>
    <t>Evaluates an expression against a list of values and returns a corresponding result based on the first matching value</t>
  </si>
  <si>
    <t>Name of Employee</t>
  </si>
  <si>
    <t>Medical reimbursement expense</t>
  </si>
  <si>
    <t>Ranks</t>
  </si>
  <si>
    <t>John</t>
  </si>
  <si>
    <t>Mathew</t>
  </si>
  <si>
    <t>Tom</t>
  </si>
  <si>
    <t>Mark</t>
  </si>
  <si>
    <t>Lily</t>
  </si>
  <si>
    <t>Marc</t>
  </si>
  <si>
    <t>The Excel RANK function determines the position or rank of a number within a list of numbers</t>
  </si>
  <si>
    <t>RANK</t>
  </si>
  <si>
    <t>HALL No</t>
  </si>
  <si>
    <t>DBMS</t>
  </si>
  <si>
    <t>SOCIAL</t>
  </si>
  <si>
    <t>LAXMI</t>
  </si>
  <si>
    <t>RAMANARASAIAH</t>
  </si>
  <si>
    <t>SOMAIAH</t>
  </si>
  <si>
    <t>YADAGIRI</t>
  </si>
  <si>
    <t>RAJU</t>
  </si>
  <si>
    <t>JAGADEESH</t>
  </si>
  <si>
    <t>PREM</t>
  </si>
  <si>
    <t>RAJINI</t>
  </si>
  <si>
    <t>SRINIVAS</t>
  </si>
  <si>
    <t>TOP PRODUCTS</t>
  </si>
  <si>
    <t>MOBILE</t>
  </si>
  <si>
    <t>CAMERA</t>
  </si>
  <si>
    <t>WATCHES</t>
  </si>
  <si>
    <t>PRODUCT CODE</t>
  </si>
  <si>
    <t>QUANTITY</t>
  </si>
  <si>
    <t>XLOOKUP</t>
  </si>
  <si>
    <t>SALARIES</t>
  </si>
  <si>
    <t>Nagaraju</t>
  </si>
  <si>
    <t>Rohith</t>
  </si>
  <si>
    <t>Ramu</t>
  </si>
  <si>
    <t>Chandu</t>
  </si>
  <si>
    <t>SUMIF</t>
  </si>
  <si>
    <t>FRUIT</t>
  </si>
  <si>
    <t>Apples</t>
  </si>
  <si>
    <t>Oranges</t>
  </si>
  <si>
    <t>Bananas</t>
  </si>
  <si>
    <t>Lemons</t>
  </si>
  <si>
    <t>Fruit</t>
  </si>
  <si>
    <t>Count the number of cells that meet a criteria</t>
  </si>
  <si>
    <t>TYPE</t>
  </si>
  <si>
    <t>Fuji</t>
  </si>
  <si>
    <t>Florida</t>
  </si>
  <si>
    <t>Cavendish</t>
  </si>
  <si>
    <t>Rough</t>
  </si>
  <si>
    <t>Honeycrisp</t>
  </si>
  <si>
    <t>Navel</t>
  </si>
  <si>
    <t>Type</t>
  </si>
  <si>
    <t>COUNTIF</t>
  </si>
  <si>
    <t>VLOOKUP</t>
  </si>
  <si>
    <t>MULTI</t>
  </si>
  <si>
    <t>MULT</t>
  </si>
  <si>
    <t>XLOOKUP function to find things in a table or range by row</t>
  </si>
  <si>
    <t>SUMIFS</t>
  </si>
  <si>
    <t>COUNTIFS</t>
  </si>
  <si>
    <t>AVERAGEIF</t>
  </si>
  <si>
    <t>Daya</t>
  </si>
  <si>
    <t>AVERGEIFS</t>
  </si>
  <si>
    <t>YEAR</t>
  </si>
  <si>
    <t>AREA</t>
  </si>
  <si>
    <t>SALES REPORT</t>
  </si>
  <si>
    <t>SALES</t>
  </si>
  <si>
    <t>NORTH</t>
  </si>
  <si>
    <t>SOUTH</t>
  </si>
  <si>
    <t>SANDEEP</t>
  </si>
  <si>
    <t>What does it do</t>
  </si>
  <si>
    <t>Calculates the average of all numbers in a given range of cells, based on multiple criteria</t>
  </si>
  <si>
    <t>SUM HLOOKUP</t>
  </si>
  <si>
    <t>COMISSION</t>
  </si>
  <si>
    <t>SUM VLOOKUP</t>
  </si>
  <si>
    <t>Ranjith</t>
  </si>
  <si>
    <t>INDEX</t>
  </si>
  <si>
    <t>Colours</t>
  </si>
  <si>
    <t>Red</t>
  </si>
  <si>
    <t>Green</t>
  </si>
  <si>
    <t>Blue</t>
  </si>
  <si>
    <t>Type either 1, 2 or 3 :</t>
  </si>
  <si>
    <t xml:space="preserve">The colour is : </t>
  </si>
  <si>
    <t>This function picks a value from a range of data by looking down a specified number of rows and then across a specified number of columns.</t>
  </si>
  <si>
    <t>MATCH</t>
  </si>
  <si>
    <t>Names</t>
  </si>
  <si>
    <t>Bob</t>
  </si>
  <si>
    <t>Alan</t>
  </si>
  <si>
    <t>David</t>
  </si>
  <si>
    <t>Carol</t>
  </si>
  <si>
    <t>This function looks for an item in a list and shows its position.</t>
  </si>
  <si>
    <t>XOR</t>
  </si>
  <si>
    <t xml:space="preserve">    Name</t>
  </si>
  <si>
    <t>Type 1</t>
  </si>
  <si>
    <t>HP</t>
  </si>
  <si>
    <t>EITHER Fire Type OR less than 60 HP</t>
  </si>
  <si>
    <t xml:space="preserve">    Bulbasaur</t>
  </si>
  <si>
    <t>Grass</t>
  </si>
  <si>
    <t xml:space="preserve">    Ivysaur</t>
  </si>
  <si>
    <t xml:space="preserve">    Venusaur</t>
  </si>
  <si>
    <t xml:space="preserve">    Charmander</t>
  </si>
  <si>
    <t>Fire</t>
  </si>
  <si>
    <t> It is a logical “exclusive OR” function. For two given logical statements, the XOR function would return TRUE if one of the statements is true and FALSE if both statements are true.</t>
  </si>
  <si>
    <t>ROUNDUP</t>
  </si>
  <si>
    <t>Number</t>
  </si>
  <si>
    <t>Digit</t>
  </si>
  <si>
    <t>The Excel ROUND function rounds a number to a specified number of digits</t>
  </si>
  <si>
    <t>CEILING</t>
  </si>
  <si>
    <t>NUMBER</t>
  </si>
  <si>
    <t>FINAL RESULT</t>
  </si>
  <si>
    <t>Returns number rounded up, away from zero, to the nearest multiple of significance</t>
  </si>
  <si>
    <t>FLOOR</t>
  </si>
  <si>
    <t>Round Down</t>
  </si>
  <si>
    <t>This function rounds a value down to the nearest multiple specified by the user.</t>
  </si>
  <si>
    <t>Emp ID</t>
  </si>
  <si>
    <t>Last Name</t>
  </si>
  <si>
    <t>First Name</t>
  </si>
  <si>
    <t>Dept</t>
  </si>
  <si>
    <t>E-mail</t>
  </si>
  <si>
    <t>Smith</t>
  </si>
  <si>
    <t>Howard</t>
  </si>
  <si>
    <t>AT</t>
  </si>
  <si>
    <t>howards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</si>
  <si>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</si>
  <si>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</si>
  <si>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</si>
  <si>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</si>
  <si>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</si>
  <si>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</si>
  <si>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</si>
  <si>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</si>
  <si>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</si>
  <si>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</si>
  <si>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Hapsbuch</t>
  </si>
  <si>
    <t>Kendrick</t>
  </si>
  <si>
    <t>AC</t>
  </si>
  <si>
    <t>kendrickh</t>
  </si>
  <si>
    <t>Henders</t>
  </si>
  <si>
    <t>markh</t>
  </si>
  <si>
    <t>Berwick</t>
  </si>
  <si>
    <t>Sam</t>
  </si>
  <si>
    <t>SA</t>
  </si>
  <si>
    <t>samb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</si>
  <si>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</si>
  <si>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</si>
  <si>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</si>
  <si>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</si>
  <si>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</si>
  <si>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</si>
  <si>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</si>
  <si>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</si>
  <si>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</si>
  <si>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</si>
  <si>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</si>
  <si>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</si>
  <si>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</si>
  <si>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</si>
  <si>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</si>
  <si>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</si>
  <si>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</si>
  <si>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</si>
  <si>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DEPT</t>
  </si>
  <si>
    <t>FILTER</t>
  </si>
  <si>
    <t>SORT</t>
  </si>
  <si>
    <t>ITEM</t>
  </si>
  <si>
    <t>QTY</t>
  </si>
  <si>
    <t>JANAGOAN</t>
  </si>
  <si>
    <t>ALER</t>
  </si>
  <si>
    <t>HYD</t>
  </si>
  <si>
    <t>SEQUENCE</t>
  </si>
  <si>
    <r>
      <t>The SEQUENCE function </t>
    </r>
    <r>
      <rPr>
        <sz val="11"/>
        <color rgb="FF040C28"/>
        <rFont val="Century Gothic"/>
        <family val="2"/>
      </rPr>
      <t>allows you to generate a list of sequential numbers in an array</t>
    </r>
  </si>
  <si>
    <t>LAST NAME</t>
  </si>
  <si>
    <t>FIRST NAME</t>
  </si>
  <si>
    <t>FULL NAME</t>
  </si>
  <si>
    <t>Sindole</t>
  </si>
  <si>
    <t>Randy</t>
  </si>
  <si>
    <t>Ellen</t>
  </si>
  <si>
    <t>Vuanuo</t>
  </si>
  <si>
    <t>Tuome</t>
  </si>
  <si>
    <t>Szcznyck</t>
  </si>
  <si>
    <t>Tadeuz</t>
  </si>
  <si>
    <t>Flash Fill is a feature that automatically fills data based on patterns it recognizes in your data. It's a smart tool that simplifies tasks like extracting, combining, or reformatting data without needing to write formulas or macros.</t>
  </si>
  <si>
    <t>NETWORKING DAYS</t>
  </si>
  <si>
    <t>Start Date</t>
  </si>
  <si>
    <t>End Date</t>
  </si>
  <si>
    <t>Holidays</t>
  </si>
  <si>
    <t>Days</t>
  </si>
  <si>
    <t>The NETWORKDAYS function in Excel calculates the number of whole working days between two dates, excluding weekends (typically Saturday and Sunday) and any optional holidays you specify</t>
  </si>
  <si>
    <t>DATEDIF</t>
  </si>
  <si>
    <t>FirstDate</t>
  </si>
  <si>
    <t>SecondDate</t>
  </si>
  <si>
    <t>Interval</t>
  </si>
  <si>
    <t>Difference</t>
  </si>
  <si>
    <t>days</t>
  </si>
  <si>
    <t>months</t>
  </si>
  <si>
    <t>years</t>
  </si>
  <si>
    <t>What Does It Do?</t>
  </si>
  <si>
    <t>This function calculates the difference between two dates. It can show the result in weeks, months or years.</t>
  </si>
  <si>
    <t>NESTED VLOOKUP</t>
  </si>
  <si>
    <t>Product</t>
  </si>
  <si>
    <t>Qty.</t>
  </si>
  <si>
    <t>In stock?</t>
  </si>
  <si>
    <t>Apricots</t>
  </si>
  <si>
    <t>Cherries</t>
  </si>
  <si>
    <t>Kiwi</t>
  </si>
  <si>
    <t>Lime</t>
  </si>
  <si>
    <t>Peaches</t>
  </si>
  <si>
    <t>TRANSPOSE</t>
  </si>
  <si>
    <t>rotates a range of cells, converting columns to rows and vice versa</t>
  </si>
  <si>
    <t>Purchase price</t>
  </si>
  <si>
    <t>Down payment</t>
  </si>
  <si>
    <t>Trade-in value</t>
  </si>
  <si>
    <t>Interest rate</t>
  </si>
  <si>
    <t>Length of loan (in months)</t>
  </si>
  <si>
    <t>Monthly payment</t>
  </si>
  <si>
    <t>Total cost of Bike</t>
  </si>
  <si>
    <t>FILTERS</t>
  </si>
  <si>
    <t>COMPANY</t>
  </si>
  <si>
    <t>MANAGER</t>
  </si>
  <si>
    <t>Abshire Inc</t>
  </si>
  <si>
    <t>Candie Whicher</t>
  </si>
  <si>
    <t>Johnston, Greenfelder and Stracke</t>
  </si>
  <si>
    <t>Benn Larsen</t>
  </si>
  <si>
    <t>Casper, Wunsch and Rohan</t>
  </si>
  <si>
    <t>Fraser Donaldson</t>
  </si>
  <si>
    <t>Corwin, Collins and Zieme</t>
  </si>
  <si>
    <t>Lindie Kidby</t>
  </si>
  <si>
    <t>Monahan, Stroman and Beatty</t>
  </si>
  <si>
    <t>Odelle Bello</t>
  </si>
  <si>
    <t>Deeanne Pulham</t>
  </si>
  <si>
    <t>Hamill, Mayer and Emmerich</t>
  </si>
  <si>
    <t>Cilka Sinkin</t>
  </si>
  <si>
    <t>Reagan Donett</t>
  </si>
  <si>
    <t>Judye Howkins</t>
  </si>
  <si>
    <t>Timothy Purveys</t>
  </si>
  <si>
    <t>Etti Roydon</t>
  </si>
  <si>
    <t>Mitchell-Brown</t>
  </si>
  <si>
    <t>Mitchael Reavey</t>
  </si>
  <si>
    <t>Jasmin Blaase</t>
  </si>
  <si>
    <t>Krajcik, Mueller and Medhurst</t>
  </si>
  <si>
    <t>Mayer Hassell</t>
  </si>
  <si>
    <t>Addy Ruseworth</t>
  </si>
  <si>
    <t>Madelyn Liptrot</t>
  </si>
  <si>
    <t>Swaniawski-Waters</t>
  </si>
  <si>
    <t>Shannon Townes</t>
  </si>
  <si>
    <t>Hane and Sons</t>
  </si>
  <si>
    <t>Kent Jeanequin</t>
  </si>
  <si>
    <t>Coriss Cawse</t>
  </si>
  <si>
    <t>Crooks-Towne</t>
  </si>
  <si>
    <t>Bernita Tregido</t>
  </si>
  <si>
    <t>Samantha Gillcrist</t>
  </si>
  <si>
    <t>KOMMU NAVEEN PAY SLIP FORMAT</t>
  </si>
  <si>
    <t>Name</t>
  </si>
  <si>
    <t>Year</t>
  </si>
  <si>
    <t>Designation</t>
  </si>
  <si>
    <t>Trainer</t>
  </si>
  <si>
    <t>Month</t>
  </si>
  <si>
    <t>Oct</t>
  </si>
  <si>
    <t>Pan No</t>
  </si>
  <si>
    <t>AAAPP11111P</t>
  </si>
  <si>
    <t>No Of Working Days</t>
  </si>
  <si>
    <t>Gross Salary</t>
  </si>
  <si>
    <t>Deducation Salary</t>
  </si>
  <si>
    <t>Basic Pay</t>
  </si>
  <si>
    <t>Profession Tax</t>
  </si>
  <si>
    <t>General Provident Fund</t>
  </si>
  <si>
    <t>Contributory Provident Fund</t>
  </si>
  <si>
    <t>Life Insurance Corporation</t>
  </si>
  <si>
    <t>Postal Life Insurance</t>
  </si>
  <si>
    <t>Group Insurance</t>
  </si>
  <si>
    <t>Income Tax(TDS)</t>
  </si>
  <si>
    <t>Credit Society</t>
  </si>
  <si>
    <t>Total Gross Salary</t>
  </si>
  <si>
    <t>Total Deducation Salary</t>
  </si>
  <si>
    <t>Signature</t>
  </si>
  <si>
    <t>Net Salary</t>
  </si>
  <si>
    <t>Received</t>
  </si>
  <si>
    <t>This operator is used to do the multiplication calclations.</t>
  </si>
  <si>
    <t>TEXT</t>
  </si>
  <si>
    <t>TEXT OR NUM</t>
  </si>
  <si>
    <t>TEXT OR VALUES</t>
  </si>
  <si>
    <t>TEXT OR NUMBER</t>
  </si>
  <si>
    <t>The TRIM function removes all spaces from text except for single spaces between words</t>
  </si>
  <si>
    <t>The AVERAGE function returns the average (arithmetic mean) of numbers, cell references, or ranges</t>
  </si>
  <si>
    <t>The VLOOKUP function is a premade function in Excel, which allows searches across columns</t>
  </si>
  <si>
    <t>HLOOKUP searches for a value in the top row of a table and returns a value in the same column from a specified row. The 'H' stands for 'Horizontal'.</t>
  </si>
  <si>
    <t>HLOOKUP</t>
  </si>
  <si>
    <t>The SUMIF function in Excel is a function that sums the values in a range that meet a specific criteria</t>
  </si>
  <si>
    <t>ALAN</t>
  </si>
  <si>
    <t> Sorts data in an array or range of cells by columns or rows, in ascending or descending order. It's a useful tool for organizing data and finding values quickly.</t>
  </si>
  <si>
    <t>SMITH HOWARD</t>
  </si>
  <si>
    <t>GONZALES JOE</t>
  </si>
  <si>
    <t>SCOTE GAIL</t>
  </si>
  <si>
    <t>KANE SHERYL</t>
  </si>
  <si>
    <t>HAPSBUCH KENDRICK</t>
  </si>
  <si>
    <t>HENDERS MARK</t>
  </si>
  <si>
    <t>ATHERTON KATIE</t>
  </si>
  <si>
    <t>BELLWOOD FRANK</t>
  </si>
  <si>
    <t>COOPER LINDA</t>
  </si>
  <si>
    <t>CRONWITH BRENT</t>
  </si>
  <si>
    <t>SIMPSON SANDRAE</t>
  </si>
  <si>
    <t>SINDOLE RANDY</t>
  </si>
  <si>
    <t>SMITH ELLEN</t>
  </si>
  <si>
    <t>VUANUO TUOME</t>
  </si>
  <si>
    <t>SZCZNYCK TADEUZ</t>
  </si>
  <si>
    <t>COUNT</t>
  </si>
  <si>
    <t>This Function Is  Used To Count The Number Of Numeric Entries.</t>
  </si>
  <si>
    <t>Bascially It Is Used For Test The Condition Whether True Or False</t>
  </si>
  <si>
    <t>Averageif used to do averege on creteria base.</t>
  </si>
  <si>
    <t xml:space="preserve"> =AVERAGEIFS(D8:D19,A8:A19,"2011",B8:B19,"North")</t>
  </si>
  <si>
    <t>AVERAGEIFS</t>
  </si>
  <si>
    <t>LOOKUP</t>
  </si>
  <si>
    <t>Jan</t>
  </si>
  <si>
    <t>Feb</t>
  </si>
  <si>
    <t>Mar</t>
  </si>
  <si>
    <t>RAMESH</t>
  </si>
  <si>
    <t>SUMAN</t>
  </si>
  <si>
    <t>VIVEK</t>
  </si>
  <si>
    <t>SHIVA</t>
  </si>
  <si>
    <t>Type a Name in this cell :</t>
  </si>
  <si>
    <r>
      <t xml:space="preserve">The </t>
    </r>
    <r>
      <rPr>
        <b/>
        <sz val="12"/>
        <color theme="1"/>
        <rFont val="Century Gothic"/>
        <family val="2"/>
      </rPr>
      <t>March</t>
    </r>
    <r>
      <rPr>
        <sz val="12"/>
        <color theme="1"/>
        <rFont val="Century Gothic"/>
        <family val="2"/>
      </rPr>
      <t xml:space="preserve"> value for this person is : </t>
    </r>
  </si>
  <si>
    <t>LOOKUP used to search for a specific value in a table and return a corresponding value from another column or row</t>
  </si>
  <si>
    <t>HRA</t>
  </si>
  <si>
    <t>DA</t>
  </si>
  <si>
    <t>MA</t>
  </si>
  <si>
    <t>VA</t>
  </si>
  <si>
    <t>A (Category)</t>
  </si>
  <si>
    <t>B (Sales)</t>
  </si>
  <si>
    <t>Apple</t>
  </si>
  <si>
    <t>Banana</t>
  </si>
  <si>
    <t>To sum sales only where the category is "Apple":</t>
  </si>
  <si>
    <t xml:space="preserve">A SUM FILTER combination is a data aggregation technique that applies a filtering condition (based on one or more criteria) before calculating the sum. </t>
  </si>
  <si>
    <t>IPMT</t>
  </si>
  <si>
    <t>Amount of loan</t>
  </si>
  <si>
    <t>Rate of Interest</t>
  </si>
  <si>
    <t>periods ( term in months)</t>
  </si>
  <si>
    <t>compounding periods per year</t>
  </si>
  <si>
    <t>Interest amount in period I</t>
  </si>
  <si>
    <t>IPMT function calculates the interest payment for a specific period of an investment or loan, given a constant interest rate and periodic payments</t>
  </si>
  <si>
    <t>NOT</t>
  </si>
  <si>
    <t>Cells To Test</t>
  </si>
  <si>
    <t>This function performs a test to see if the test fails.
(A type of reverse logic).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</si>
</sst>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0.000"/>
    <numFmt numFmtId="165" formatCode="m/d/yy;@"/>
    <numFmt numFmtId="166" formatCode="&quot;$&quot;#,##0"/>
    <numFmt numFmtId="167" formatCode="_ [$रु-439]\ * #,##0.00_ ;_ [$रु-439]\ * \-#,##0.00_ ;_ [$रु-439]\ * &quot;-&quot;??_ ;_ @_ "/>
    <numFmt numFmtId="168" formatCode="_ * #,##0.00_-[$₹-44D]_ ;_ * #,##0.00\-[$₹-44D]_ ;_ * &quot;-&quot;??_-[$₹-44D]_ ;_ @_ "/>
    <numFmt numFmtId="169" formatCode="_-[$$-409]* #,##0_ ;_-[$$-409]* \-#,##0\ ;_-[$$-409]* &quot;-&quot;??_ ;_-@_ "/>
    <numFmt numFmtId="170" formatCode="_-[$$-409]* #,##0.00_ ;_-[$$-409]* \-#,##0.00\ ;_-[$$-409]* &quot;-&quot;??_ ;_-@_ 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rgb="FF000000"/>
      <name val="Century Gothic"/>
      <family val="2"/>
    </font>
    <font>
      <sz val="11"/>
      <color theme="1"/>
      <name val="Century Gothic"/>
      <family val="2"/>
    </font>
    <font>
      <sz val="11"/>
      <color theme="0"/>
      <name val="Century Gothic"/>
      <family val="2"/>
    </font>
    <font>
      <b/>
      <sz val="11"/>
      <color theme="0"/>
      <name val="Century Gothic"/>
      <family val="2"/>
    </font>
    <font>
      <sz val="12"/>
      <name val="Century Gothic"/>
      <family val="2"/>
    </font>
    <font>
      <b/>
      <sz val="12"/>
      <color theme="0"/>
      <name val="Century Gothic"/>
      <family val="2"/>
    </font>
    <font>
      <b/>
      <sz val="12"/>
      <color rgb="FF000000"/>
      <name val="Century Gothic"/>
      <family val="2"/>
    </font>
    <font>
      <b/>
      <sz val="12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12"/>
      <color theme="1"/>
      <name val="Century Gothic"/>
      <family val="2"/>
    </font>
    <font>
      <sz val="11"/>
      <color rgb="FF000000"/>
      <name val="Century Gothic"/>
      <family val="2"/>
    </font>
    <font>
      <sz val="11"/>
      <color rgb="FF000000"/>
      <name val="Calibri"/>
      <family val="2"/>
    </font>
    <font>
      <sz val="11"/>
      <color rgb="FF1E1E1E"/>
      <name val="Century Gothic"/>
      <family val="2"/>
    </font>
    <font>
      <b/>
      <sz val="11"/>
      <color rgb="FFFF0066"/>
      <name val="Century Gothic"/>
      <family val="2"/>
    </font>
    <font>
      <b/>
      <sz val="11"/>
      <color rgb="FF92D050"/>
      <name val="Century Gothic"/>
      <family val="2"/>
    </font>
    <font>
      <sz val="12"/>
      <color theme="0"/>
      <name val="Century Gothic"/>
      <family val="2"/>
    </font>
    <font>
      <sz val="11"/>
      <color rgb="FFFFFFFF"/>
      <name val="Calibri"/>
      <family val="2"/>
    </font>
    <font>
      <sz val="8"/>
      <color rgb="FF000000"/>
      <name val="Century Gothic"/>
      <family val="2"/>
    </font>
    <font>
      <sz val="11"/>
      <color rgb="FF040C28"/>
      <name val="Century Gothic"/>
      <family val="2"/>
    </font>
    <font>
      <sz val="10"/>
      <color indexed="8"/>
      <name val="Arial"/>
      <family val="2"/>
    </font>
    <font>
      <sz val="10"/>
      <color indexed="8"/>
      <name val="Century Gothic"/>
      <family val="2"/>
    </font>
    <font>
      <sz val="11"/>
      <color rgb="FF1F1F1F"/>
      <name val="Century Gothic"/>
      <family val="2"/>
    </font>
    <font>
      <sz val="10"/>
      <color rgb="FF000000"/>
      <name val="Century Gothic"/>
      <family val="2"/>
    </font>
    <font>
      <sz val="11"/>
      <color indexed="8"/>
      <name val="Century Gothic"/>
      <family val="2"/>
    </font>
    <font>
      <b/>
      <sz val="11"/>
      <color rgb="FF1E1E1E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F2CB"/>
        <bgColor indexed="64"/>
      </patternFill>
    </fill>
  </fills>
  <borders count="8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rgb="FF00DE64"/>
      </right>
      <top style="medium">
        <color rgb="FF0070C0"/>
      </top>
      <bottom/>
      <diagonal/>
    </border>
    <border>
      <left style="thin">
        <color rgb="FF00DE64"/>
      </left>
      <right style="medium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medium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 style="thin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medium">
        <color rgb="FF0070C0"/>
      </right>
      <top style="thin">
        <color rgb="FF0070C0"/>
      </top>
      <bottom/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thin">
        <color rgb="FF0070C0"/>
      </top>
      <bottom style="medium">
        <color rgb="FF0070C0"/>
      </bottom>
      <diagonal/>
    </border>
    <border>
      <left/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rgb="FF0070C0"/>
      </left>
      <right style="thin">
        <color rgb="FF00DE64"/>
      </right>
      <top style="medium">
        <color rgb="FF0070C0"/>
      </top>
      <bottom style="thin">
        <color rgb="FF00DE64"/>
      </bottom>
      <diagonal/>
    </border>
    <border>
      <left style="thin">
        <color rgb="FF00DE64"/>
      </left>
      <right style="thin">
        <color rgb="FF00DE64"/>
      </right>
      <top style="medium">
        <color rgb="FF0070C0"/>
      </top>
      <bottom style="thin">
        <color rgb="FF00DE64"/>
      </bottom>
      <diagonal/>
    </border>
    <border>
      <left style="medium">
        <color rgb="FF0070C0"/>
      </left>
      <right style="thin">
        <color rgb="FF00DE64"/>
      </right>
      <top style="thin">
        <color rgb="FF00DE64"/>
      </top>
      <bottom style="medium">
        <color rgb="FF0070C0"/>
      </bottom>
      <diagonal/>
    </border>
    <border>
      <left style="thin">
        <color rgb="FF00DE64"/>
      </left>
      <right style="thin">
        <color rgb="FF00DE64"/>
      </right>
      <top style="thin">
        <color rgb="FF00DE64"/>
      </top>
      <bottom style="medium">
        <color rgb="FF0070C0"/>
      </bottom>
      <diagonal/>
    </border>
    <border>
      <left style="thin">
        <color rgb="FF00DE64"/>
      </left>
      <right style="medium">
        <color rgb="FF0070C0"/>
      </right>
      <top style="medium">
        <color rgb="FF0070C0"/>
      </top>
      <bottom style="thin">
        <color rgb="FF00DE64"/>
      </bottom>
      <diagonal/>
    </border>
    <border>
      <left style="thin">
        <color rgb="FF00DE64"/>
      </left>
      <right style="medium">
        <color rgb="FF0070C0"/>
      </right>
      <top style="thin">
        <color rgb="FF00DE64"/>
      </top>
      <bottom style="medium">
        <color rgb="FF0070C0"/>
      </bottom>
      <diagonal/>
    </border>
    <border>
      <left/>
      <right style="thin">
        <color rgb="FF0070C0"/>
      </right>
      <top style="medium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rgb="FF0070C0"/>
      </left>
      <right/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medium">
        <color rgb="FF0070C0"/>
      </left>
      <right style="thin">
        <color rgb="FF00DE64"/>
      </right>
      <top style="thin">
        <color rgb="FF00DE64"/>
      </top>
      <bottom style="thin">
        <color rgb="FF00DE64"/>
      </bottom>
      <diagonal/>
    </border>
    <border>
      <left style="thin">
        <color rgb="FF00DE64"/>
      </left>
      <right style="thin">
        <color rgb="FF00DE64"/>
      </right>
      <top style="thin">
        <color rgb="FF00DE64"/>
      </top>
      <bottom style="thin">
        <color rgb="FF00DE64"/>
      </bottom>
      <diagonal/>
    </border>
    <border>
      <left style="thin">
        <color rgb="FF00DE64"/>
      </left>
      <right style="medium">
        <color rgb="FF0070C0"/>
      </right>
      <top style="thin">
        <color rgb="FF00DE64"/>
      </top>
      <bottom style="thin">
        <color rgb="FF00DE64"/>
      </bottom>
      <diagonal/>
    </border>
    <border>
      <left style="medium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70C0"/>
      </left>
      <right/>
      <top/>
      <bottom style="medium">
        <color rgb="FF00DE64"/>
      </bottom>
      <diagonal/>
    </border>
    <border>
      <left/>
      <right style="medium">
        <color rgb="FF0070C0"/>
      </right>
      <top/>
      <bottom style="medium">
        <color rgb="FF00DE64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/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rgb="FF0070C0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medium">
        <color rgb="FF0070C0"/>
      </left>
      <right style="thin">
        <color theme="9" tint="-0.249977111117893"/>
      </right>
      <top style="medium">
        <color rgb="FF0070C0"/>
      </top>
      <bottom/>
      <diagonal/>
    </border>
    <border>
      <left style="thin">
        <color theme="9" tint="-0.249977111117893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medium">
        <color rgb="FF0070C0"/>
      </right>
      <top/>
      <bottom/>
      <diagonal/>
    </border>
    <border>
      <left style="thin">
        <color rgb="FF0070C0"/>
      </left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70C0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4" fillId="0" borderId="0">
      <protection locked="0"/>
    </xf>
    <xf numFmtId="0" fontId="1" fillId="0" borderId="0"/>
    <xf numFmtId="0" fontId="4" fillId="8" borderId="0" applyNumberFormat="0" applyFont="0" applyBorder="0" applyAlignment="0" applyProtection="0"/>
    <xf numFmtId="0" fontId="4" fillId="9" borderId="0" applyNumberFormat="0" applyFont="0" applyBorder="0" applyAlignment="0" applyProtection="0"/>
    <xf numFmtId="0" fontId="3" fillId="4" borderId="0" applyNumberFormat="0" applyBorder="0" applyAlignment="0" applyProtection="0"/>
    <xf numFmtId="0" fontId="19" fillId="11" borderId="1">
      <protection locked="0"/>
    </xf>
    <xf numFmtId="0" fontId="2" fillId="2" borderId="0" applyNumberFormat="0" applyBorder="0" applyAlignment="0" applyProtection="0"/>
    <xf numFmtId="0" fontId="19" fillId="12" borderId="0">
      <protection locked="0"/>
    </xf>
    <xf numFmtId="0" fontId="19" fillId="12" borderId="55">
      <protection locked="0"/>
    </xf>
    <xf numFmtId="0" fontId="24" fillId="13" borderId="0">
      <protection locked="0"/>
    </xf>
    <xf numFmtId="44" fontId="1" fillId="0" borderId="0" applyFont="0" applyFill="0" applyBorder="0" applyAlignment="0" applyProtection="0"/>
    <xf numFmtId="0" fontId="27" fillId="0" borderId="0"/>
  </cellStyleXfs>
  <cellXfs count="806">
    <xf numFmtId="0" fontId="0" fillId="0" borderId="0" xfId="0"/>
    <xf numFmtId="0" fontId="5" fillId="0" borderId="5" xfId="5" applyFont="1" applyBorder="1" applyProtection="1"/>
    <xf numFmtId="0" fontId="5" fillId="0" borderId="6" xfId="5" applyFont="1" applyBorder="1" applyAlignment="1" applyProtection="1">
      <alignment horizontal="center"/>
    </xf>
    <xf numFmtId="0" fontId="5" fillId="0" borderId="7" xfId="6" applyFont="1" applyBorder="1" applyAlignment="1">
      <alignment horizontal="center"/>
    </xf>
    <xf numFmtId="0" fontId="6" fillId="0" borderId="0" xfId="0" applyFont="1"/>
    <xf numFmtId="0" fontId="6" fillId="0" borderId="14" xfId="0" applyFont="1" applyBorder="1"/>
    <xf numFmtId="0" fontId="6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3" xfId="0" applyFont="1" applyBorder="1"/>
    <xf numFmtId="0" fontId="6" fillId="0" borderId="15" xfId="0" applyFont="1" applyBorder="1"/>
    <xf numFmtId="0" fontId="9" fillId="0" borderId="5" xfId="5" applyFont="1" applyBorder="1" applyProtection="1"/>
    <xf numFmtId="0" fontId="9" fillId="0" borderId="7" xfId="5" applyFont="1" applyBorder="1" applyAlignment="1" applyProtection="1">
      <alignment horizontal="center"/>
    </xf>
    <xf numFmtId="0" fontId="11" fillId="0" borderId="6" xfId="0" applyFont="1" applyBorder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3" fillId="0" borderId="6" xfId="0" applyFont="1" applyBorder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/>
      <protection locked="0"/>
    </xf>
    <xf numFmtId="0" fontId="12" fillId="6" borderId="28" xfId="0" applyFont="1" applyFill="1" applyBorder="1" applyProtection="1">
      <protection locked="0"/>
    </xf>
    <xf numFmtId="0" fontId="11" fillId="6" borderId="29" xfId="0" applyFont="1" applyFill="1" applyBorder="1" applyAlignment="1" applyProtection="1">
      <alignment horizontal="center"/>
      <protection locked="0"/>
    </xf>
    <xf numFmtId="0" fontId="6" fillId="6" borderId="29" xfId="0" applyFont="1" applyFill="1" applyBorder="1"/>
    <xf numFmtId="0" fontId="6" fillId="6" borderId="30" xfId="0" applyFont="1" applyFill="1" applyBorder="1"/>
    <xf numFmtId="0" fontId="14" fillId="6" borderId="28" xfId="0" applyFont="1" applyFill="1" applyBorder="1" applyProtection="1">
      <protection locked="0"/>
    </xf>
    <xf numFmtId="0" fontId="13" fillId="6" borderId="29" xfId="0" applyFont="1" applyFill="1" applyBorder="1" applyAlignment="1" applyProtection="1">
      <alignment horizontal="center"/>
      <protection locked="0"/>
    </xf>
    <xf numFmtId="0" fontId="11" fillId="0" borderId="33" xfId="0" applyFont="1" applyBorder="1" applyAlignment="1" applyProtection="1">
      <alignment horizontal="center"/>
      <protection locked="0"/>
    </xf>
    <xf numFmtId="0" fontId="11" fillId="0" borderId="14" xfId="0" applyFont="1" applyBorder="1" applyAlignment="1" applyProtection="1">
      <alignment horizontal="center"/>
      <protection locked="0"/>
    </xf>
    <xf numFmtId="0" fontId="12" fillId="6" borderId="2" xfId="0" applyFont="1" applyFill="1" applyBorder="1" applyProtection="1">
      <protection locked="0"/>
    </xf>
    <xf numFmtId="0" fontId="11" fillId="6" borderId="3" xfId="0" applyFont="1" applyFill="1" applyBorder="1" applyAlignment="1" applyProtection="1">
      <alignment horizontal="center"/>
      <protection locked="0"/>
    </xf>
    <xf numFmtId="0" fontId="6" fillId="0" borderId="40" xfId="0" applyFont="1" applyBorder="1"/>
    <xf numFmtId="0" fontId="6" fillId="0" borderId="41" xfId="0" applyFont="1" applyBorder="1"/>
    <xf numFmtId="0" fontId="5" fillId="0" borderId="6" xfId="0" applyFont="1" applyBorder="1" applyAlignment="1" applyProtection="1">
      <alignment horizontal="center"/>
      <protection locked="0"/>
    </xf>
    <xf numFmtId="0" fontId="6" fillId="6" borderId="8" xfId="0" applyFont="1" applyFill="1" applyBorder="1"/>
    <xf numFmtId="0" fontId="6" fillId="6" borderId="9" xfId="0" applyFont="1" applyFill="1" applyBorder="1"/>
    <xf numFmtId="0" fontId="11" fillId="0" borderId="42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15" fillId="6" borderId="8" xfId="0" applyFont="1" applyFill="1" applyBorder="1"/>
    <xf numFmtId="0" fontId="11" fillId="6" borderId="6" xfId="0" applyFont="1" applyFill="1" applyBorder="1" applyAlignment="1" applyProtection="1">
      <alignment horizontal="center"/>
      <protection locked="0"/>
    </xf>
    <xf numFmtId="0" fontId="15" fillId="6" borderId="0" xfId="0" applyFont="1" applyFill="1"/>
    <xf numFmtId="0" fontId="16" fillId="6" borderId="6" xfId="0" applyFont="1" applyFill="1" applyBorder="1"/>
    <xf numFmtId="0" fontId="16" fillId="6" borderId="7" xfId="0" applyFont="1" applyFill="1" applyBorder="1"/>
    <xf numFmtId="0" fontId="15" fillId="6" borderId="6" xfId="0" applyFont="1" applyFill="1" applyBorder="1"/>
    <xf numFmtId="0" fontId="15" fillId="6" borderId="7" xfId="0" applyFont="1" applyFill="1" applyBorder="1"/>
    <xf numFmtId="0" fontId="15" fillId="6" borderId="6" xfId="0" applyFont="1" applyFill="1" applyBorder="1" applyAlignment="1">
      <alignment vertical="center"/>
    </xf>
    <xf numFmtId="0" fontId="15" fillId="6" borderId="0" xfId="0" applyFont="1" applyFill="1" applyAlignment="1">
      <alignment vertical="center"/>
    </xf>
    <xf numFmtId="0" fontId="15" fillId="6" borderId="9" xfId="0" applyFont="1" applyFill="1" applyBorder="1"/>
    <xf numFmtId="0" fontId="15" fillId="6" borderId="29" xfId="0" applyFont="1" applyFill="1" applyBorder="1" applyAlignment="1">
      <alignment vertical="center"/>
    </xf>
    <xf numFmtId="0" fontId="15" fillId="6" borderId="29" xfId="0" applyFont="1" applyFill="1" applyBorder="1"/>
    <xf numFmtId="0" fontId="15" fillId="6" borderId="30" xfId="0" applyFont="1" applyFill="1" applyBorder="1"/>
    <xf numFmtId="0" fontId="15" fillId="0" borderId="8" xfId="0" applyFont="1" applyBorder="1"/>
    <xf numFmtId="0" fontId="15" fillId="0" borderId="0" xfId="0" applyFont="1"/>
    <xf numFmtId="0" fontId="15" fillId="0" borderId="9" xfId="0" applyFont="1" applyBorder="1"/>
    <xf numFmtId="0" fontId="12" fillId="0" borderId="6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9" xfId="0" applyFont="1" applyBorder="1" applyAlignment="1">
      <alignment wrapText="1"/>
    </xf>
    <xf numFmtId="0" fontId="12" fillId="0" borderId="5" xfId="0" applyFont="1" applyBorder="1"/>
    <xf numFmtId="0" fontId="12" fillId="0" borderId="7" xfId="0" applyFont="1" applyBorder="1"/>
    <xf numFmtId="0" fontId="17" fillId="0" borderId="5" xfId="0" applyFont="1" applyBorder="1"/>
    <xf numFmtId="0" fontId="5" fillId="7" borderId="7" xfId="0" quotePrefix="1" applyFont="1" applyFill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1" xfId="9" applyFont="1" applyFill="1" applyBorder="1" applyAlignment="1">
      <alignment horizontal="center" vertical="center" wrapText="1"/>
    </xf>
    <xf numFmtId="0" fontId="6" fillId="0" borderId="22" xfId="9" applyFont="1" applyFill="1" applyBorder="1" applyAlignment="1">
      <alignment horizontal="center" vertical="center" wrapText="1"/>
    </xf>
    <xf numFmtId="0" fontId="6" fillId="0" borderId="23" xfId="9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17" fillId="0" borderId="7" xfId="0" applyFont="1" applyBorder="1"/>
    <xf numFmtId="0" fontId="17" fillId="0" borderId="19" xfId="0" applyFont="1" applyBorder="1"/>
    <xf numFmtId="0" fontId="17" fillId="0" borderId="24" xfId="0" applyFont="1" applyBorder="1"/>
    <xf numFmtId="0" fontId="18" fillId="0" borderId="6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52" xfId="0" applyFont="1" applyBorder="1" applyAlignment="1">
      <alignment horizontal="right"/>
    </xf>
    <xf numFmtId="0" fontId="18" fillId="0" borderId="53" xfId="0" applyFont="1" applyBorder="1" applyAlignment="1">
      <alignment horizontal="right"/>
    </xf>
    <xf numFmtId="0" fontId="18" fillId="0" borderId="8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54" xfId="0" applyFont="1" applyBorder="1" applyAlignment="1">
      <alignment horizontal="right"/>
    </xf>
    <xf numFmtId="0" fontId="18" fillId="0" borderId="10" xfId="0" applyFont="1" applyBorder="1"/>
    <xf numFmtId="0" fontId="18" fillId="0" borderId="11" xfId="10" applyFont="1" applyFill="1" applyBorder="1" applyProtection="1"/>
    <xf numFmtId="0" fontId="6" fillId="0" borderId="5" xfId="0" applyFont="1" applyBorder="1"/>
    <xf numFmtId="0" fontId="6" fillId="0" borderId="7" xfId="0" applyFont="1" applyBorder="1"/>
    <xf numFmtId="0" fontId="18" fillId="0" borderId="6" xfId="12" applyFont="1" applyFill="1" applyBorder="1" applyProtection="1"/>
    <xf numFmtId="0" fontId="18" fillId="0" borderId="6" xfId="12" applyFont="1" applyFill="1" applyBorder="1" applyAlignment="1" applyProtection="1">
      <alignment horizontal="right"/>
    </xf>
    <xf numFmtId="0" fontId="18" fillId="0" borderId="6" xfId="5" applyFont="1" applyBorder="1" applyAlignment="1" applyProtection="1">
      <alignment horizontal="left"/>
    </xf>
    <xf numFmtId="0" fontId="18" fillId="0" borderId="6" xfId="12" applyFont="1" applyFill="1" applyBorder="1" applyAlignment="1" applyProtection="1">
      <alignment horizontal="left"/>
    </xf>
    <xf numFmtId="0" fontId="18" fillId="0" borderId="0" xfId="12" applyFont="1" applyFill="1" applyAlignment="1" applyProtection="1">
      <alignment horizontal="left"/>
    </xf>
    <xf numFmtId="0" fontId="18" fillId="0" borderId="0" xfId="12" applyFont="1" applyFill="1" applyProtection="1"/>
    <xf numFmtId="0" fontId="18" fillId="0" borderId="0" xfId="12" applyFont="1" applyFill="1" applyAlignment="1" applyProtection="1">
      <alignment horizontal="right"/>
    </xf>
    <xf numFmtId="0" fontId="6" fillId="0" borderId="3" xfId="0" applyFont="1" applyBorder="1"/>
    <xf numFmtId="0" fontId="6" fillId="0" borderId="4" xfId="0" applyFont="1" applyBorder="1"/>
    <xf numFmtId="0" fontId="18" fillId="0" borderId="6" xfId="10" applyFont="1" applyFill="1" applyBorder="1" applyAlignment="1" applyProtection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8" fillId="0" borderId="6" xfId="0" applyFont="1" applyBorder="1" applyAlignment="1" applyProtection="1">
      <alignment horizontal="center"/>
      <protection locked="0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8" xfId="0" applyFont="1" applyBorder="1"/>
    <xf numFmtId="0" fontId="6" fillId="0" borderId="29" xfId="0" applyFont="1" applyBorder="1" applyAlignment="1">
      <alignment vertical="center" wrapText="1"/>
    </xf>
    <xf numFmtId="0" fontId="6" fillId="0" borderId="30" xfId="0" applyFont="1" applyBorder="1" applyAlignment="1">
      <alignment vertical="center" wrapText="1"/>
    </xf>
    <xf numFmtId="0" fontId="6" fillId="0" borderId="5" xfId="4" applyFont="1" applyFill="1" applyBorder="1" applyAlignment="1">
      <alignment horizontal="center" vertical="center"/>
    </xf>
    <xf numFmtId="0" fontId="6" fillId="0" borderId="6" xfId="4" applyFont="1" applyFill="1" applyBorder="1" applyAlignment="1">
      <alignment horizontal="center" vertical="center" wrapText="1"/>
    </xf>
    <xf numFmtId="0" fontId="6" fillId="0" borderId="7" xfId="4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12" fillId="0" borderId="6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0" borderId="7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6" fillId="0" borderId="21" xfId="4" applyFont="1" applyFill="1" applyBorder="1" applyAlignment="1" applyProtection="1">
      <alignment horizontal="center"/>
    </xf>
    <xf numFmtId="0" fontId="6" fillId="0" borderId="22" xfId="4" applyFont="1" applyFill="1" applyBorder="1" applyAlignment="1" applyProtection="1">
      <alignment horizontal="center"/>
    </xf>
    <xf numFmtId="0" fontId="6" fillId="0" borderId="23" xfId="4" applyFont="1" applyFill="1" applyBorder="1" applyAlignment="1" applyProtection="1">
      <alignment horizontal="center"/>
    </xf>
    <xf numFmtId="0" fontId="7" fillId="5" borderId="49" xfId="4" applyFont="1" applyBorder="1" applyProtection="1"/>
    <xf numFmtId="0" fontId="7" fillId="5" borderId="43" xfId="4" applyFont="1" applyBorder="1" applyProtection="1"/>
    <xf numFmtId="0" fontId="7" fillId="5" borderId="31" xfId="4" applyFont="1" applyBorder="1" applyProtection="1"/>
    <xf numFmtId="0" fontId="7" fillId="5" borderId="5" xfId="4" applyFont="1" applyBorder="1" applyProtection="1"/>
    <xf numFmtId="0" fontId="7" fillId="5" borderId="21" xfId="4" applyFont="1" applyBorder="1" applyAlignment="1" applyProtection="1">
      <alignment horizontal="center"/>
    </xf>
    <xf numFmtId="0" fontId="7" fillId="5" borderId="22" xfId="4" applyFont="1" applyBorder="1" applyAlignment="1" applyProtection="1">
      <alignment horizontal="center"/>
    </xf>
    <xf numFmtId="0" fontId="7" fillId="5" borderId="23" xfId="4" applyFont="1" applyBorder="1" applyAlignment="1" applyProtection="1">
      <alignment horizontal="center"/>
    </xf>
    <xf numFmtId="0" fontId="6" fillId="0" borderId="7" xfId="0" applyFont="1" applyBorder="1" applyAlignment="1">
      <alignment horizontal="right"/>
    </xf>
    <xf numFmtId="0" fontId="7" fillId="5" borderId="5" xfId="4" applyFont="1" applyBorder="1"/>
    <xf numFmtId="0" fontId="11" fillId="0" borderId="22" xfId="0" applyFont="1" applyBorder="1" applyAlignment="1" applyProtection="1">
      <alignment horizontal="center"/>
      <protection locked="0"/>
    </xf>
    <xf numFmtId="0" fontId="7" fillId="5" borderId="6" xfId="4" applyFont="1" applyBorder="1" applyAlignment="1" applyProtection="1">
      <alignment horizontal="left"/>
    </xf>
    <xf numFmtId="0" fontId="6" fillId="6" borderId="6" xfId="0" applyFont="1" applyFill="1" applyBorder="1" applyAlignment="1">
      <alignment horizontal="left"/>
    </xf>
    <xf numFmtId="0" fontId="6" fillId="6" borderId="9" xfId="0" applyFont="1" applyFill="1" applyBorder="1" applyAlignment="1">
      <alignment horizontal="left"/>
    </xf>
    <xf numFmtId="0" fontId="22" fillId="0" borderId="6" xfId="13" applyFont="1" applyFill="1" applyBorder="1" applyAlignment="1" applyProtection="1">
      <alignment horizontal="left"/>
    </xf>
    <xf numFmtId="0" fontId="18" fillId="0" borderId="6" xfId="10" applyFont="1" applyFill="1" applyBorder="1" applyAlignment="1" applyProtection="1">
      <alignment horizontal="left"/>
    </xf>
    <xf numFmtId="0" fontId="6" fillId="6" borderId="8" xfId="0" applyFont="1" applyFill="1" applyBorder="1" applyAlignment="1">
      <alignment horizontal="left" wrapText="1"/>
    </xf>
    <xf numFmtId="0" fontId="6" fillId="6" borderId="9" xfId="0" applyFont="1" applyFill="1" applyBorder="1" applyAlignment="1">
      <alignment horizontal="left" wrapText="1"/>
    </xf>
    <xf numFmtId="0" fontId="18" fillId="0" borderId="5" xfId="12" applyFont="1" applyFill="1" applyBorder="1" applyAlignment="1" applyProtection="1">
      <alignment horizontal="left"/>
    </xf>
    <xf numFmtId="0" fontId="18" fillId="0" borderId="8" xfId="12" applyFont="1" applyFill="1" applyBorder="1" applyAlignment="1" applyProtection="1">
      <alignment horizontal="left"/>
    </xf>
    <xf numFmtId="0" fontId="21" fillId="0" borderId="5" xfId="13" applyFont="1" applyFill="1" applyBorder="1" applyAlignment="1" applyProtection="1">
      <alignment horizontal="left"/>
    </xf>
    <xf numFmtId="0" fontId="18" fillId="0" borderId="5" xfId="5" applyFont="1" applyBorder="1" applyAlignment="1" applyProtection="1">
      <alignment horizontal="left"/>
    </xf>
    <xf numFmtId="0" fontId="6" fillId="6" borderId="0" xfId="0" applyFont="1" applyFill="1" applyAlignment="1">
      <alignment horizontal="left" wrapText="1"/>
    </xf>
    <xf numFmtId="0" fontId="5" fillId="7" borderId="5" xfId="0" applyFont="1" applyFill="1" applyBorder="1" applyAlignment="1" applyProtection="1">
      <alignment horizontal="left"/>
      <protection locked="0"/>
    </xf>
    <xf numFmtId="0" fontId="5" fillId="7" borderId="6" xfId="0" applyFont="1" applyFill="1" applyBorder="1" applyAlignment="1" applyProtection="1">
      <alignment horizontal="left"/>
      <protection locked="0"/>
    </xf>
    <xf numFmtId="0" fontId="18" fillId="0" borderId="0" xfId="5" applyFont="1" applyAlignment="1" applyProtection="1">
      <alignment horizontal="left"/>
    </xf>
    <xf numFmtId="0" fontId="18" fillId="0" borderId="0" xfId="10" applyFont="1" applyFill="1" applyBorder="1" applyAlignment="1" applyProtection="1">
      <alignment horizontal="right"/>
    </xf>
    <xf numFmtId="0" fontId="5" fillId="7" borderId="6" xfId="0" applyFont="1" applyFill="1" applyBorder="1" applyAlignment="1" applyProtection="1">
      <alignment horizontal="center"/>
      <protection locked="0"/>
    </xf>
    <xf numFmtId="0" fontId="6" fillId="6" borderId="6" xfId="0" applyFont="1" applyFill="1" applyBorder="1" applyAlignment="1">
      <alignment horizontal="center"/>
    </xf>
    <xf numFmtId="0" fontId="18" fillId="0" borderId="6" xfId="12" applyFont="1" applyFill="1" applyBorder="1" applyAlignment="1" applyProtection="1">
      <alignment horizontal="center"/>
    </xf>
    <xf numFmtId="0" fontId="21" fillId="0" borderId="6" xfId="13" applyFont="1" applyFill="1" applyBorder="1" applyAlignment="1" applyProtection="1">
      <alignment horizontal="center"/>
    </xf>
    <xf numFmtId="0" fontId="22" fillId="0" borderId="6" xfId="13" applyFont="1" applyFill="1" applyBorder="1" applyAlignment="1" applyProtection="1">
      <alignment horizontal="center"/>
    </xf>
    <xf numFmtId="0" fontId="18" fillId="0" borderId="6" xfId="5" applyFont="1" applyBorder="1" applyAlignment="1" applyProtection="1">
      <alignment horizontal="center"/>
    </xf>
    <xf numFmtId="0" fontId="18" fillId="0" borderId="6" xfId="10" applyFont="1" applyFill="1" applyBorder="1" applyAlignment="1" applyProtection="1">
      <alignment horizontal="center"/>
    </xf>
    <xf numFmtId="0" fontId="18" fillId="0" borderId="0" xfId="10" applyFont="1" applyFill="1" applyBorder="1" applyAlignment="1" applyProtection="1">
      <alignment horizontal="center" vertical="center"/>
    </xf>
    <xf numFmtId="0" fontId="25" fillId="0" borderId="8" xfId="0" applyFont="1" applyBorder="1"/>
    <xf numFmtId="0" fontId="18" fillId="0" borderId="0" xfId="0" applyFont="1"/>
    <xf numFmtId="0" fontId="12" fillId="0" borderId="5" xfId="14" applyFont="1" applyFill="1" applyBorder="1" applyAlignment="1" applyProtection="1">
      <alignment horizontal="center"/>
    </xf>
    <xf numFmtId="0" fontId="12" fillId="0" borderId="6" xfId="14" applyFont="1" applyFill="1" applyBorder="1" applyAlignment="1" applyProtection="1">
      <alignment horizontal="center"/>
    </xf>
    <xf numFmtId="0" fontId="12" fillId="0" borderId="7" xfId="14" applyFont="1" applyFill="1" applyBorder="1" applyAlignment="1" applyProtection="1">
      <alignment horizontal="center"/>
    </xf>
    <xf numFmtId="3" fontId="18" fillId="0" borderId="7" xfId="0" applyNumberFormat="1" applyFont="1" applyBorder="1" applyAlignment="1">
      <alignment horizontal="center"/>
    </xf>
    <xf numFmtId="0" fontId="6" fillId="0" borderId="5" xfId="11" applyFont="1" applyFill="1" applyBorder="1"/>
    <xf numFmtId="0" fontId="6" fillId="0" borderId="6" xfId="0" applyFont="1" applyBorder="1" applyAlignment="1">
      <alignment horizontal="left"/>
    </xf>
    <xf numFmtId="0" fontId="6" fillId="0" borderId="10" xfId="11" applyFont="1" applyFill="1" applyBorder="1"/>
    <xf numFmtId="0" fontId="6" fillId="0" borderId="11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0" fontId="6" fillId="0" borderId="5" xfId="3" applyFont="1" applyFill="1" applyBorder="1" applyAlignment="1">
      <alignment horizontal="left"/>
    </xf>
    <xf numFmtId="0" fontId="7" fillId="5" borderId="5" xfId="4" applyFont="1" applyBorder="1" applyAlignment="1">
      <alignment horizontal="center"/>
    </xf>
    <xf numFmtId="0" fontId="7" fillId="5" borderId="10" xfId="4" applyFont="1" applyBorder="1" applyAlignment="1">
      <alignment horizontal="center"/>
    </xf>
    <xf numFmtId="0" fontId="6" fillId="0" borderId="10" xfId="0" applyFont="1" applyBorder="1"/>
    <xf numFmtId="0" fontId="6" fillId="0" borderId="6" xfId="11" applyFont="1" applyFill="1" applyBorder="1" applyAlignment="1">
      <alignment horizontal="center"/>
    </xf>
    <xf numFmtId="0" fontId="6" fillId="0" borderId="7" xfId="11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7" fillId="0" borderId="6" xfId="7" applyFont="1" applyFill="1" applyBorder="1" applyAlignment="1" applyProtection="1">
      <alignment horizontal="center"/>
      <protection locked="0"/>
    </xf>
    <xf numFmtId="0" fontId="17" fillId="0" borderId="6" xfId="8" applyFont="1" applyFill="1" applyBorder="1" applyAlignment="1" applyProtection="1">
      <alignment horizontal="center"/>
      <protection locked="0"/>
    </xf>
    <xf numFmtId="0" fontId="17" fillId="0" borderId="26" xfId="8" applyFont="1" applyFill="1" applyBorder="1" applyAlignment="1" applyProtection="1">
      <alignment horizontal="center"/>
      <protection locked="0"/>
    </xf>
    <xf numFmtId="0" fontId="17" fillId="0" borderId="6" xfId="8" applyFont="1" applyFill="1" applyBorder="1" applyAlignment="1" applyProtection="1">
      <alignment horizontal="center"/>
    </xf>
    <xf numFmtId="0" fontId="17" fillId="0" borderId="0" xfId="0" applyFont="1" applyProtection="1">
      <protection locked="0"/>
    </xf>
    <xf numFmtId="0" fontId="17" fillId="0" borderId="0" xfId="0" applyFont="1" applyAlignment="1" applyProtection="1">
      <alignment horizontal="right"/>
      <protection locked="0"/>
    </xf>
    <xf numFmtId="0" fontId="6" fillId="0" borderId="9" xfId="0" applyFont="1" applyBorder="1" applyAlignment="1">
      <alignment vertical="center"/>
    </xf>
    <xf numFmtId="0" fontId="6" fillId="6" borderId="29" xfId="0" applyFont="1" applyFill="1" applyBorder="1" applyAlignment="1">
      <alignment vertical="center"/>
    </xf>
    <xf numFmtId="0" fontId="6" fillId="6" borderId="30" xfId="0" applyFont="1" applyFill="1" applyBorder="1" applyAlignment="1">
      <alignment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/>
    </xf>
    <xf numFmtId="0" fontId="14" fillId="0" borderId="44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45" xfId="0" applyFont="1" applyBorder="1" applyAlignment="1">
      <alignment horizontal="center"/>
    </xf>
    <xf numFmtId="164" fontId="6" fillId="0" borderId="5" xfId="1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5" xfId="1" applyNumberFormat="1" applyFont="1" applyBorder="1" applyAlignment="1">
      <alignment horizontal="center" wrapText="1"/>
    </xf>
    <xf numFmtId="0" fontId="7" fillId="0" borderId="4" xfId="9" applyFont="1" applyFill="1" applyBorder="1"/>
    <xf numFmtId="0" fontId="18" fillId="0" borderId="6" xfId="0" applyFont="1" applyBorder="1"/>
    <xf numFmtId="0" fontId="6" fillId="0" borderId="6" xfId="9" applyFont="1" applyFill="1" applyBorder="1" applyAlignment="1" applyProtection="1">
      <alignment horizontal="center"/>
    </xf>
    <xf numFmtId="0" fontId="6" fillId="0" borderId="5" xfId="9" applyFont="1" applyFill="1" applyBorder="1" applyAlignment="1" applyProtection="1">
      <alignment horizontal="center"/>
    </xf>
    <xf numFmtId="0" fontId="6" fillId="0" borderId="18" xfId="3" applyFont="1" applyFill="1" applyBorder="1" applyProtection="1"/>
    <xf numFmtId="0" fontId="6" fillId="0" borderId="6" xfId="8" applyFont="1" applyFill="1" applyBorder="1" applyAlignment="1" applyProtection="1">
      <alignment horizontal="center"/>
      <protection locked="0"/>
    </xf>
    <xf numFmtId="0" fontId="6" fillId="0" borderId="44" xfId="3" applyFont="1" applyFill="1" applyBorder="1" applyProtection="1"/>
    <xf numFmtId="0" fontId="6" fillId="0" borderId="9" xfId="3" applyFont="1" applyFill="1" applyBorder="1"/>
    <xf numFmtId="0" fontId="6" fillId="0" borderId="5" xfId="8" applyFont="1" applyFill="1" applyBorder="1" applyAlignment="1" applyProtection="1">
      <alignment horizontal="center"/>
      <protection locked="0"/>
    </xf>
    <xf numFmtId="0" fontId="6" fillId="0" borderId="9" xfId="0" applyFont="1" applyBorder="1" applyProtection="1">
      <protection locked="0"/>
    </xf>
    <xf numFmtId="0" fontId="7" fillId="3" borderId="56" xfId="3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8" fillId="0" borderId="5" xfId="16" applyFont="1" applyBorder="1" applyAlignment="1">
      <alignment horizontal="center" vertical="center"/>
    </xf>
    <xf numFmtId="0" fontId="28" fillId="0" borderId="6" xfId="16" applyFont="1" applyBorder="1" applyAlignment="1">
      <alignment horizontal="center" vertical="center"/>
    </xf>
    <xf numFmtId="0" fontId="6" fillId="0" borderId="44" xfId="3" applyFont="1" applyFill="1" applyBorder="1" applyAlignment="1">
      <alignment horizontal="center" vertical="center"/>
    </xf>
    <xf numFmtId="0" fontId="6" fillId="0" borderId="18" xfId="3" applyFont="1" applyFill="1" applyBorder="1" applyAlignment="1">
      <alignment horizontal="center" vertical="center"/>
    </xf>
    <xf numFmtId="0" fontId="6" fillId="0" borderId="6" xfId="3" applyFont="1" applyFill="1" applyBorder="1" applyAlignment="1">
      <alignment horizontal="center" vertical="center"/>
    </xf>
    <xf numFmtId="0" fontId="15" fillId="6" borderId="18" xfId="0" applyFont="1" applyFill="1" applyBorder="1" applyAlignment="1">
      <alignment horizontal="left" vertical="center"/>
    </xf>
    <xf numFmtId="0" fontId="15" fillId="6" borderId="45" xfId="0" applyFont="1" applyFill="1" applyBorder="1" applyAlignment="1">
      <alignment horizontal="left" vertical="center"/>
    </xf>
    <xf numFmtId="0" fontId="15" fillId="6" borderId="6" xfId="0" applyFont="1" applyFill="1" applyBorder="1" applyAlignment="1">
      <alignment horizontal="left" vertical="center"/>
    </xf>
    <xf numFmtId="0" fontId="15" fillId="6" borderId="6" xfId="0" applyFont="1" applyFill="1" applyBorder="1" applyAlignment="1">
      <alignment horizontal="left"/>
    </xf>
    <xf numFmtId="0" fontId="15" fillId="6" borderId="7" xfId="0" applyFont="1" applyFill="1" applyBorder="1" applyAlignment="1">
      <alignment horizontal="left"/>
    </xf>
    <xf numFmtId="0" fontId="15" fillId="0" borderId="8" xfId="0" applyFont="1" applyBorder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9" xfId="0" applyFont="1" applyBorder="1" applyAlignment="1">
      <alignment vertical="center"/>
    </xf>
    <xf numFmtId="0" fontId="6" fillId="0" borderId="26" xfId="0" applyFont="1" applyBorder="1"/>
    <xf numFmtId="0" fontId="10" fillId="10" borderId="2" xfId="0" applyFont="1" applyFill="1" applyBorder="1"/>
    <xf numFmtId="0" fontId="10" fillId="10" borderId="3" xfId="0" applyFont="1" applyFill="1" applyBorder="1"/>
    <xf numFmtId="0" fontId="10" fillId="10" borderId="4" xfId="0" applyFont="1" applyFill="1" applyBorder="1"/>
    <xf numFmtId="0" fontId="6" fillId="0" borderId="25" xfId="0" applyFont="1" applyBorder="1"/>
    <xf numFmtId="0" fontId="6" fillId="0" borderId="27" xfId="0" applyFont="1" applyBorder="1"/>
    <xf numFmtId="0" fontId="12" fillId="0" borderId="6" xfId="0" applyFont="1" applyBorder="1"/>
    <xf numFmtId="0" fontId="12" fillId="0" borderId="0" xfId="0" applyFont="1"/>
    <xf numFmtId="165" fontId="17" fillId="0" borderId="5" xfId="0" applyNumberFormat="1" applyFont="1" applyBorder="1"/>
    <xf numFmtId="165" fontId="17" fillId="0" borderId="6" xfId="0" applyNumberFormat="1" applyFont="1" applyBorder="1"/>
    <xf numFmtId="0" fontId="17" fillId="0" borderId="0" xfId="0" applyFont="1"/>
    <xf numFmtId="165" fontId="17" fillId="0" borderId="7" xfId="0" applyNumberFormat="1" applyFont="1" applyBorder="1"/>
    <xf numFmtId="0" fontId="17" fillId="0" borderId="8" xfId="0" applyFont="1" applyBorder="1"/>
    <xf numFmtId="0" fontId="17" fillId="0" borderId="9" xfId="0" applyFont="1" applyBorder="1"/>
    <xf numFmtId="0" fontId="17" fillId="0" borderId="10" xfId="0" applyFont="1" applyBorder="1"/>
    <xf numFmtId="0" fontId="17" fillId="0" borderId="11" xfId="0" applyFont="1" applyBorder="1"/>
    <xf numFmtId="0" fontId="17" fillId="0" borderId="14" xfId="0" applyFont="1" applyBorder="1"/>
    <xf numFmtId="0" fontId="17" fillId="0" borderId="15" xfId="0" applyFont="1" applyBorder="1"/>
    <xf numFmtId="0" fontId="17" fillId="6" borderId="5" xfId="7" applyFont="1" applyFill="1" applyBorder="1" applyAlignment="1" applyProtection="1">
      <alignment horizontal="center"/>
      <protection locked="0"/>
    </xf>
    <xf numFmtId="0" fontId="17" fillId="6" borderId="6" xfId="7" applyFont="1" applyFill="1" applyBorder="1" applyAlignment="1" applyProtection="1">
      <alignment horizontal="center"/>
      <protection locked="0"/>
    </xf>
    <xf numFmtId="15" fontId="17" fillId="6" borderId="5" xfId="8" applyNumberFormat="1" applyFont="1" applyFill="1" applyBorder="1" applyAlignment="1" applyProtection="1">
      <alignment horizontal="center"/>
      <protection locked="0"/>
    </xf>
    <xf numFmtId="15" fontId="17" fillId="6" borderId="6" xfId="8" applyNumberFormat="1" applyFont="1" applyFill="1" applyBorder="1" applyAlignment="1" applyProtection="1">
      <alignment horizontal="center"/>
      <protection locked="0"/>
    </xf>
    <xf numFmtId="0" fontId="17" fillId="6" borderId="6" xfId="8" applyFont="1" applyFill="1" applyBorder="1" applyAlignment="1" applyProtection="1">
      <alignment horizontal="center"/>
      <protection locked="0"/>
    </xf>
    <xf numFmtId="0" fontId="17" fillId="6" borderId="7" xfId="7" applyFont="1" applyFill="1" applyBorder="1" applyAlignment="1" applyProtection="1">
      <alignment horizontal="center"/>
      <protection locked="0"/>
    </xf>
    <xf numFmtId="0" fontId="17" fillId="6" borderId="7" xfId="8" applyFont="1" applyFill="1" applyBorder="1" applyAlignment="1" applyProtection="1">
      <alignment horizontal="center"/>
      <protection locked="0"/>
    </xf>
    <xf numFmtId="0" fontId="14" fillId="6" borderId="44" xfId="0" applyFont="1" applyFill="1" applyBorder="1"/>
    <xf numFmtId="0" fontId="30" fillId="0" borderId="5" xfId="0" applyFont="1" applyBorder="1"/>
    <xf numFmtId="0" fontId="30" fillId="0" borderId="10" xfId="0" applyFont="1" applyBorder="1"/>
    <xf numFmtId="0" fontId="6" fillId="0" borderId="11" xfId="0" applyFont="1" applyBorder="1"/>
    <xf numFmtId="0" fontId="12" fillId="0" borderId="21" xfId="0" applyFont="1" applyBorder="1"/>
    <xf numFmtId="0" fontId="12" fillId="0" borderId="22" xfId="0" applyFont="1" applyBorder="1"/>
    <xf numFmtId="0" fontId="5" fillId="7" borderId="8" xfId="0" applyFont="1" applyFill="1" applyBorder="1"/>
    <xf numFmtId="167" fontId="1" fillId="0" borderId="6" xfId="15" applyNumberFormat="1" applyBorder="1" applyProtection="1">
      <protection locked="0"/>
    </xf>
    <xf numFmtId="167" fontId="11" fillId="7" borderId="6" xfId="0" applyNumberFormat="1" applyFont="1" applyFill="1" applyBorder="1" applyAlignment="1">
      <alignment vertical="center"/>
    </xf>
    <xf numFmtId="0" fontId="5" fillId="7" borderId="13" xfId="0" applyFont="1" applyFill="1" applyBorder="1"/>
    <xf numFmtId="0" fontId="5" fillId="7" borderId="14" xfId="0" applyFont="1" applyFill="1" applyBorder="1"/>
    <xf numFmtId="0" fontId="5" fillId="7" borderId="0" xfId="0" applyFont="1" applyFill="1"/>
    <xf numFmtId="0" fontId="5" fillId="7" borderId="9" xfId="0" applyFont="1" applyFill="1" applyBorder="1"/>
    <xf numFmtId="0" fontId="5" fillId="7" borderId="5" xfId="0" applyFont="1" applyFill="1" applyBorder="1" applyAlignment="1" applyProtection="1">
      <alignment horizontal="left" vertical="center"/>
      <protection locked="0"/>
    </xf>
    <xf numFmtId="0" fontId="5" fillId="7" borderId="8" xfId="0" applyFont="1" applyFill="1" applyBorder="1" applyAlignment="1" applyProtection="1">
      <alignment horizontal="left"/>
      <protection locked="0"/>
    </xf>
    <xf numFmtId="168" fontId="5" fillId="7" borderId="0" xfId="0" applyNumberFormat="1" applyFont="1" applyFill="1" applyProtection="1">
      <protection locked="0"/>
    </xf>
    <xf numFmtId="0" fontId="11" fillId="7" borderId="5" xfId="0" applyFont="1" applyFill="1" applyBorder="1" applyAlignment="1" applyProtection="1">
      <alignment horizontal="left"/>
      <protection locked="0"/>
    </xf>
    <xf numFmtId="0" fontId="5" fillId="7" borderId="8" xfId="0" applyFont="1" applyFill="1" applyBorder="1" applyProtection="1">
      <protection locked="0"/>
    </xf>
    <xf numFmtId="0" fontId="5" fillId="7" borderId="0" xfId="0" applyFont="1" applyFill="1" applyProtection="1">
      <protection locked="0"/>
    </xf>
    <xf numFmtId="0" fontId="5" fillId="7" borderId="15" xfId="0" applyFont="1" applyFill="1" applyBorder="1"/>
    <xf numFmtId="0" fontId="1" fillId="0" borderId="6" xfId="3" applyFont="1" applyFill="1" applyBorder="1" applyProtection="1"/>
    <xf numFmtId="0" fontId="18" fillId="7" borderId="6" xfId="0" applyFont="1" applyFill="1" applyBorder="1"/>
    <xf numFmtId="0" fontId="18" fillId="7" borderId="76" xfId="0" applyFont="1" applyFill="1" applyBorder="1"/>
    <xf numFmtId="0" fontId="15" fillId="7" borderId="6" xfId="0" applyFont="1" applyFill="1" applyBorder="1" applyAlignment="1">
      <alignment horizontal="left" vertical="center"/>
    </xf>
    <xf numFmtId="0" fontId="31" fillId="7" borderId="6" xfId="0" applyFont="1" applyFill="1" applyBorder="1" applyAlignment="1">
      <alignment horizontal="left" vertical="center"/>
    </xf>
    <xf numFmtId="0" fontId="18" fillId="0" borderId="6" xfId="0" applyFont="1" applyBorder="1" applyAlignment="1">
      <alignment wrapText="1"/>
    </xf>
    <xf numFmtId="0" fontId="18" fillId="0" borderId="26" xfId="0" applyFont="1" applyBorder="1" applyAlignment="1">
      <alignment wrapText="1"/>
    </xf>
    <xf numFmtId="0" fontId="18" fillId="0" borderId="61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7" borderId="5" xfId="0" applyFont="1" applyFill="1" applyBorder="1"/>
    <xf numFmtId="0" fontId="18" fillId="7" borderId="7" xfId="0" applyFont="1" applyFill="1" applyBorder="1" applyAlignment="1">
      <alignment horizontal="right"/>
    </xf>
    <xf numFmtId="0" fontId="18" fillId="7" borderId="79" xfId="0" applyFont="1" applyFill="1" applyBorder="1"/>
    <xf numFmtId="0" fontId="18" fillId="7" borderId="80" xfId="0" applyFont="1" applyFill="1" applyBorder="1"/>
    <xf numFmtId="0" fontId="15" fillId="7" borderId="5" xfId="0" applyFont="1" applyFill="1" applyBorder="1" applyAlignment="1">
      <alignment horizontal="left" vertical="center"/>
    </xf>
    <xf numFmtId="0" fontId="18" fillId="0" borderId="7" xfId="0" applyFont="1" applyBorder="1"/>
    <xf numFmtId="0" fontId="31" fillId="7" borderId="5" xfId="0" applyFont="1" applyFill="1" applyBorder="1" applyAlignment="1">
      <alignment horizontal="left" vertical="center"/>
    </xf>
    <xf numFmtId="0" fontId="18" fillId="0" borderId="7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5" fillId="0" borderId="5" xfId="5" applyFont="1" applyBorder="1" applyAlignment="1" applyProtection="1">
      <alignment horizontal="center"/>
    </xf>
    <xf numFmtId="0" fontId="15" fillId="0" borderId="6" xfId="5" applyFont="1" applyBorder="1" applyAlignment="1" applyProtection="1">
      <alignment horizontal="center"/>
    </xf>
    <xf numFmtId="0" fontId="15" fillId="0" borderId="7" xfId="5" applyFont="1" applyBorder="1" applyAlignment="1" applyProtection="1">
      <alignment horizontal="center"/>
    </xf>
    <xf numFmtId="0" fontId="15" fillId="0" borderId="7" xfId="2" applyNumberFormat="1" applyFont="1" applyBorder="1" applyAlignment="1" applyProtection="1">
      <alignment horizontal="center"/>
    </xf>
    <xf numFmtId="9" fontId="15" fillId="0" borderId="7" xfId="2" applyFont="1" applyBorder="1" applyAlignment="1" applyProtection="1">
      <alignment horizontal="center"/>
    </xf>
    <xf numFmtId="0" fontId="15" fillId="0" borderId="19" xfId="5" applyFont="1" applyBorder="1" applyAlignment="1" applyProtection="1">
      <alignment horizontal="center"/>
    </xf>
    <xf numFmtId="0" fontId="15" fillId="0" borderId="20" xfId="5" applyFont="1" applyBorder="1" applyAlignment="1" applyProtection="1">
      <alignment horizontal="center"/>
    </xf>
    <xf numFmtId="9" fontId="15" fillId="0" borderId="24" xfId="2" applyFont="1" applyBorder="1" applyAlignment="1" applyProtection="1">
      <alignment horizontal="center"/>
    </xf>
    <xf numFmtId="0" fontId="15" fillId="0" borderId="25" xfId="5" applyFont="1" applyBorder="1" applyAlignment="1" applyProtection="1">
      <alignment horizontal="center"/>
    </xf>
    <xf numFmtId="0" fontId="15" fillId="0" borderId="26" xfId="5" applyFont="1" applyBorder="1" applyAlignment="1" applyProtection="1">
      <alignment horizontal="center"/>
    </xf>
    <xf numFmtId="0" fontId="15" fillId="0" borderId="27" xfId="2" applyNumberFormat="1" applyFont="1" applyBorder="1" applyAlignment="1" applyProtection="1">
      <alignment horizontal="center"/>
    </xf>
    <xf numFmtId="0" fontId="9" fillId="0" borderId="8" xfId="5" applyFont="1" applyBorder="1" applyProtection="1"/>
    <xf numFmtId="0" fontId="9" fillId="0" borderId="9" xfId="5" applyFont="1" applyBorder="1" applyAlignment="1" applyProtection="1">
      <alignment horizontal="center"/>
    </xf>
    <xf numFmtId="0" fontId="5" fillId="0" borderId="8" xfId="5" applyFont="1" applyBorder="1" applyProtection="1"/>
    <xf numFmtId="0" fontId="5" fillId="0" borderId="0" xfId="5" applyFont="1" applyAlignment="1" applyProtection="1">
      <alignment horizontal="center"/>
    </xf>
    <xf numFmtId="0" fontId="5" fillId="0" borderId="9" xfId="6" applyFont="1" applyBorder="1" applyAlignment="1">
      <alignment horizontal="center"/>
    </xf>
    <xf numFmtId="0" fontId="14" fillId="0" borderId="6" xfId="4" applyFont="1" applyFill="1" applyBorder="1" applyAlignment="1" applyProtection="1">
      <alignment horizontal="center"/>
      <protection locked="0"/>
    </xf>
    <xf numFmtId="0" fontId="6" fillId="0" borderId="60" xfId="4" applyFont="1" applyFill="1" applyBorder="1" applyAlignment="1" applyProtection="1">
      <alignment horizontal="center"/>
      <protection locked="0"/>
    </xf>
    <xf numFmtId="0" fontId="6" fillId="6" borderId="3" xfId="0" applyFont="1" applyFill="1" applyBorder="1"/>
    <xf numFmtId="0" fontId="6" fillId="6" borderId="4" xfId="0" applyFont="1" applyFill="1" applyBorder="1"/>
    <xf numFmtId="0" fontId="5" fillId="0" borderId="26" xfId="0" applyFont="1" applyBorder="1" applyAlignment="1" applyProtection="1">
      <alignment horizontal="center"/>
      <protection locked="0"/>
    </xf>
    <xf numFmtId="0" fontId="6" fillId="0" borderId="0" xfId="0" quotePrefix="1" applyFont="1"/>
    <xf numFmtId="0" fontId="16" fillId="6" borderId="28" xfId="0" applyFont="1" applyFill="1" applyBorder="1"/>
    <xf numFmtId="0" fontId="14" fillId="0" borderId="6" xfId="4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1" fontId="6" fillId="0" borderId="5" xfId="1" applyNumberFormat="1" applyFont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0" fontId="18" fillId="0" borderId="18" xfId="7" applyFont="1" applyFill="1" applyBorder="1" applyAlignment="1" applyProtection="1">
      <alignment horizontal="center"/>
    </xf>
    <xf numFmtId="0" fontId="18" fillId="0" borderId="6" xfId="8" applyFont="1" applyFill="1" applyBorder="1" applyAlignment="1" applyProtection="1">
      <alignment horizontal="center"/>
    </xf>
    <xf numFmtId="0" fontId="18" fillId="0" borderId="0" xfId="7" applyFont="1" applyFill="1" applyBorder="1" applyAlignment="1" applyProtection="1">
      <alignment horizontal="center"/>
    </xf>
    <xf numFmtId="0" fontId="18" fillId="0" borderId="0" xfId="8" applyFont="1" applyFill="1" applyBorder="1" applyAlignment="1" applyProtection="1">
      <alignment horizontal="center"/>
    </xf>
    <xf numFmtId="0" fontId="18" fillId="0" borderId="0" xfId="7" applyFont="1" applyFill="1" applyBorder="1" applyAlignment="1" applyProtection="1">
      <alignment horizontal="center" vertical="center"/>
    </xf>
    <xf numFmtId="0" fontId="7" fillId="0" borderId="8" xfId="4" applyFont="1" applyFill="1" applyBorder="1" applyProtection="1"/>
    <xf numFmtId="0" fontId="8" fillId="5" borderId="44" xfId="4" applyFont="1" applyBorder="1" applyProtection="1"/>
    <xf numFmtId="0" fontId="8" fillId="5" borderId="18" xfId="4" applyFont="1" applyBorder="1" applyProtection="1"/>
    <xf numFmtId="0" fontId="14" fillId="0" borderId="21" xfId="11" applyFont="1" applyFill="1" applyBorder="1"/>
    <xf numFmtId="0" fontId="14" fillId="0" borderId="23" xfId="11" applyFont="1" applyFill="1" applyBorder="1" applyAlignment="1">
      <alignment horizontal="right"/>
    </xf>
    <xf numFmtId="0" fontId="18" fillId="0" borderId="8" xfId="5" applyFont="1" applyBorder="1" applyAlignment="1" applyProtection="1">
      <alignment horizontal="left"/>
    </xf>
    <xf numFmtId="0" fontId="18" fillId="0" borderId="0" xfId="10" applyFont="1" applyFill="1" applyBorder="1" applyAlignment="1" applyProtection="1">
      <alignment horizontal="left"/>
    </xf>
    <xf numFmtId="0" fontId="13" fillId="0" borderId="6" xfId="5" applyFont="1" applyBorder="1" applyAlignment="1" applyProtection="1">
      <alignment horizontal="left"/>
    </xf>
    <xf numFmtId="0" fontId="18" fillId="0" borderId="0" xfId="5" applyFont="1" applyAlignment="1" applyProtection="1">
      <alignment horizontal="center"/>
    </xf>
    <xf numFmtId="0" fontId="18" fillId="0" borderId="0" xfId="10" applyFont="1" applyFill="1" applyBorder="1" applyAlignment="1" applyProtection="1">
      <alignment horizontal="center"/>
    </xf>
    <xf numFmtId="164" fontId="6" fillId="0" borderId="8" xfId="1" applyNumberFormat="1" applyFont="1" applyBorder="1" applyAlignment="1">
      <alignment horizontal="center" wrapText="1"/>
    </xf>
    <xf numFmtId="164" fontId="6" fillId="0" borderId="9" xfId="0" applyNumberFormat="1" applyFont="1" applyBorder="1" applyAlignment="1">
      <alignment horizontal="center"/>
    </xf>
    <xf numFmtId="0" fontId="0" fillId="0" borderId="9" xfId="0" applyBorder="1"/>
    <xf numFmtId="0" fontId="17" fillId="0" borderId="5" xfId="7" applyFont="1" applyFill="1" applyBorder="1" applyAlignment="1" applyProtection="1">
      <alignment horizontal="center"/>
      <protection locked="0"/>
    </xf>
    <xf numFmtId="0" fontId="6" fillId="0" borderId="81" xfId="0" applyFont="1" applyBorder="1"/>
    <xf numFmtId="0" fontId="14" fillId="0" borderId="28" xfId="0" applyFont="1" applyBorder="1" applyProtection="1">
      <protection locked="0"/>
    </xf>
    <xf numFmtId="0" fontId="14" fillId="0" borderId="29" xfId="0" applyFont="1" applyBorder="1" applyProtection="1">
      <protection locked="0"/>
    </xf>
    <xf numFmtId="0" fontId="14" fillId="0" borderId="30" xfId="0" applyFont="1" applyBorder="1" applyProtection="1">
      <protection locked="0"/>
    </xf>
    <xf numFmtId="0" fontId="14" fillId="0" borderId="21" xfId="0" applyFont="1" applyBorder="1"/>
    <xf numFmtId="0" fontId="6" fillId="0" borderId="23" xfId="0" applyFont="1" applyBorder="1"/>
    <xf numFmtId="0" fontId="14" fillId="0" borderId="10" xfId="0" applyFont="1" applyBorder="1"/>
    <xf numFmtId="166" fontId="6" fillId="0" borderId="12" xfId="0" applyNumberFormat="1" applyFont="1" applyBorder="1"/>
    <xf numFmtId="0" fontId="14" fillId="6" borderId="18" xfId="0" applyFont="1" applyFill="1" applyBorder="1" applyAlignment="1">
      <alignment horizontal="right"/>
    </xf>
    <xf numFmtId="0" fontId="10" fillId="5" borderId="2" xfId="4" applyFont="1" applyBorder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10" fillId="5" borderId="4" xfId="4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8" xfId="0" applyFont="1" applyBorder="1"/>
    <xf numFmtId="0" fontId="6" fillId="0" borderId="0" xfId="0" applyFont="1"/>
    <xf numFmtId="0" fontId="6" fillId="0" borderId="9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15" fillId="0" borderId="28" xfId="5" applyFont="1" applyBorder="1" applyAlignment="1" applyProtection="1">
      <alignment horizontal="left"/>
    </xf>
    <xf numFmtId="0" fontId="15" fillId="0" borderId="29" xfId="5" applyFont="1" applyBorder="1" applyAlignment="1" applyProtection="1">
      <alignment horizontal="left"/>
    </xf>
    <xf numFmtId="0" fontId="15" fillId="0" borderId="30" xfId="5" applyFont="1" applyBorder="1" applyAlignment="1" applyProtection="1">
      <alignment horizontal="left"/>
    </xf>
    <xf numFmtId="0" fontId="10" fillId="5" borderId="16" xfId="4" applyFont="1" applyBorder="1" applyAlignment="1" applyProtection="1">
      <alignment horizontal="center"/>
    </xf>
    <xf numFmtId="0" fontId="10" fillId="5" borderId="17" xfId="4" applyFont="1" applyBorder="1" applyAlignment="1" applyProtection="1">
      <alignment horizontal="center"/>
    </xf>
    <xf numFmtId="0" fontId="18" fillId="0" borderId="5" xfId="0" applyFont="1" applyBorder="1" applyAlignment="1">
      <alignment horizontal="center" wrapText="1"/>
    </xf>
    <xf numFmtId="0" fontId="18" fillId="0" borderId="7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0" fillId="5" borderId="21" xfId="4" applyFont="1" applyBorder="1" applyAlignment="1" applyProtection="1">
      <alignment horizontal="center"/>
      <protection locked="0"/>
    </xf>
    <xf numFmtId="0" fontId="10" fillId="5" borderId="22" xfId="4" applyFont="1" applyBorder="1" applyAlignment="1" applyProtection="1">
      <alignment horizontal="center"/>
      <protection locked="0"/>
    </xf>
    <xf numFmtId="0" fontId="10" fillId="5" borderId="23" xfId="4" applyFont="1" applyBorder="1" applyAlignment="1" applyProtection="1">
      <alignment horizontal="center"/>
      <protection locked="0"/>
    </xf>
    <xf numFmtId="0" fontId="15" fillId="0" borderId="13" xfId="5" applyFont="1" applyBorder="1" applyAlignment="1" applyProtection="1">
      <alignment horizontal="left"/>
    </xf>
    <xf numFmtId="0" fontId="15" fillId="0" borderId="14" xfId="5" applyFont="1" applyBorder="1" applyAlignment="1" applyProtection="1">
      <alignment horizontal="left"/>
    </xf>
    <xf numFmtId="0" fontId="15" fillId="0" borderId="15" xfId="5" applyFont="1" applyBorder="1" applyAlignment="1" applyProtection="1">
      <alignment horizontal="left"/>
    </xf>
    <xf numFmtId="0" fontId="18" fillId="0" borderId="2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4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0" fillId="5" borderId="2" xfId="4" applyFont="1" applyBorder="1" applyAlignment="1">
      <alignment horizontal="center"/>
    </xf>
    <xf numFmtId="0" fontId="10" fillId="5" borderId="3" xfId="4" applyFont="1" applyBorder="1" applyAlignment="1">
      <alignment horizontal="center"/>
    </xf>
    <xf numFmtId="0" fontId="10" fillId="5" borderId="4" xfId="4" applyFont="1" applyBorder="1" applyAlignment="1">
      <alignment horizontal="center"/>
    </xf>
    <xf numFmtId="0" fontId="14" fillId="0" borderId="28" xfId="0" applyFont="1" applyBorder="1" applyAlignment="1" applyProtection="1">
      <alignment horizontal="left"/>
      <protection locked="0"/>
    </xf>
    <xf numFmtId="0" fontId="14" fillId="0" borderId="29" xfId="0" applyFont="1" applyBorder="1" applyAlignment="1" applyProtection="1">
      <alignment horizontal="left"/>
      <protection locked="0"/>
    </xf>
    <xf numFmtId="0" fontId="14" fillId="0" borderId="30" xfId="0" applyFont="1" applyBorder="1" applyAlignment="1" applyProtection="1">
      <alignment horizontal="left"/>
      <protection locked="0"/>
    </xf>
    <xf numFmtId="0" fontId="6" fillId="6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 wrapText="1"/>
    </xf>
    <xf numFmtId="0" fontId="6" fillId="6" borderId="13" xfId="0" applyFont="1" applyFill="1" applyBorder="1" applyAlignment="1">
      <alignment horizontal="center" wrapText="1"/>
    </xf>
    <xf numFmtId="0" fontId="6" fillId="6" borderId="14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34" xfId="0" applyFont="1" applyFill="1" applyBorder="1" applyAlignment="1">
      <alignment horizontal="center" wrapText="1"/>
    </xf>
    <xf numFmtId="0" fontId="6" fillId="6" borderId="35" xfId="0" applyFont="1" applyFill="1" applyBorder="1" applyAlignment="1">
      <alignment horizontal="center" wrapText="1"/>
    </xf>
    <xf numFmtId="0" fontId="6" fillId="6" borderId="38" xfId="0" applyFont="1" applyFill="1" applyBorder="1" applyAlignment="1">
      <alignment horizontal="center" wrapText="1"/>
    </xf>
    <xf numFmtId="0" fontId="6" fillId="6" borderId="36" xfId="0" applyFont="1" applyFill="1" applyBorder="1" applyAlignment="1">
      <alignment horizontal="center" wrapText="1"/>
    </xf>
    <xf numFmtId="0" fontId="6" fillId="6" borderId="37" xfId="0" applyFont="1" applyFill="1" applyBorder="1" applyAlignment="1">
      <alignment horizontal="center" wrapText="1"/>
    </xf>
    <xf numFmtId="0" fontId="6" fillId="6" borderId="39" xfId="0" applyFont="1" applyFill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5" borderId="28" xfId="4" applyFont="1" applyBorder="1" applyAlignment="1">
      <alignment horizontal="center"/>
    </xf>
    <xf numFmtId="0" fontId="10" fillId="5" borderId="29" xfId="4" applyFont="1" applyBorder="1" applyAlignment="1">
      <alignment horizontal="center"/>
    </xf>
    <xf numFmtId="0" fontId="10" fillId="5" borderId="30" xfId="4" applyFont="1" applyBorder="1" applyAlignment="1">
      <alignment horizontal="center"/>
    </xf>
    <xf numFmtId="0" fontId="6" fillId="6" borderId="8" xfId="0" applyFont="1" applyFill="1" applyBorder="1" applyAlignment="1">
      <alignment horizontal="center" wrapText="1"/>
    </xf>
    <xf numFmtId="0" fontId="6" fillId="6" borderId="0" xfId="0" applyFont="1" applyFill="1" applyAlignment="1">
      <alignment horizontal="center" wrapText="1"/>
    </xf>
    <xf numFmtId="0" fontId="6" fillId="6" borderId="9" xfId="0" applyFont="1" applyFill="1" applyBorder="1" applyAlignment="1">
      <alignment horizontal="center" wrapText="1"/>
    </xf>
    <xf numFmtId="0" fontId="12" fillId="6" borderId="28" xfId="0" applyFont="1" applyFill="1" applyBorder="1" applyAlignment="1" applyProtection="1">
      <alignment horizontal="left"/>
      <protection locked="0"/>
    </xf>
    <xf numFmtId="0" fontId="12" fillId="6" borderId="29" xfId="0" applyFont="1" applyFill="1" applyBorder="1" applyAlignment="1" applyProtection="1">
      <alignment horizontal="left"/>
      <protection locked="0"/>
    </xf>
    <xf numFmtId="0" fontId="12" fillId="6" borderId="30" xfId="0" applyFont="1" applyFill="1" applyBorder="1" applyAlignment="1" applyProtection="1">
      <alignment horizontal="left"/>
      <protection locked="0"/>
    </xf>
    <xf numFmtId="0" fontId="15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10" fillId="5" borderId="8" xfId="4" applyFont="1" applyBorder="1" applyAlignment="1">
      <alignment horizontal="center"/>
    </xf>
    <xf numFmtId="0" fontId="10" fillId="5" borderId="0" xfId="4" applyFont="1" applyBorder="1" applyAlignment="1">
      <alignment horizontal="center"/>
    </xf>
    <xf numFmtId="0" fontId="10" fillId="5" borderId="9" xfId="4" applyFont="1" applyBorder="1" applyAlignment="1">
      <alignment horizontal="center"/>
    </xf>
    <xf numFmtId="0" fontId="12" fillId="0" borderId="2" xfId="0" applyFont="1" applyBorder="1" applyAlignment="1" applyProtection="1">
      <alignment horizontal="left"/>
      <protection locked="0"/>
    </xf>
    <xf numFmtId="0" fontId="12" fillId="0" borderId="3" xfId="0" applyFont="1" applyBorder="1" applyAlignment="1" applyProtection="1">
      <alignment horizontal="left"/>
      <protection locked="0"/>
    </xf>
    <xf numFmtId="0" fontId="12" fillId="0" borderId="4" xfId="0" applyFont="1" applyBorder="1" applyAlignment="1" applyProtection="1">
      <alignment horizontal="left"/>
      <protection locked="0"/>
    </xf>
    <xf numFmtId="0" fontId="6" fillId="0" borderId="8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5" fillId="6" borderId="2" xfId="0" applyFont="1" applyFill="1" applyBorder="1" applyAlignment="1">
      <alignment horizontal="left" wrapText="1"/>
    </xf>
    <xf numFmtId="0" fontId="15" fillId="6" borderId="3" xfId="0" applyFont="1" applyFill="1" applyBorder="1" applyAlignment="1">
      <alignment horizontal="left" wrapText="1"/>
    </xf>
    <xf numFmtId="0" fontId="15" fillId="6" borderId="4" xfId="0" applyFont="1" applyFill="1" applyBorder="1" applyAlignment="1">
      <alignment horizontal="left" wrapText="1"/>
    </xf>
    <xf numFmtId="0" fontId="15" fillId="6" borderId="8" xfId="0" applyFont="1" applyFill="1" applyBorder="1" applyAlignment="1">
      <alignment horizontal="left" wrapText="1"/>
    </xf>
    <xf numFmtId="0" fontId="15" fillId="6" borderId="0" xfId="0" applyFont="1" applyFill="1" applyAlignment="1">
      <alignment horizontal="left" wrapText="1"/>
    </xf>
    <xf numFmtId="0" fontId="15" fillId="6" borderId="9" xfId="0" applyFont="1" applyFill="1" applyBorder="1" applyAlignment="1">
      <alignment horizontal="left" wrapText="1"/>
    </xf>
    <xf numFmtId="0" fontId="15" fillId="6" borderId="13" xfId="0" applyFont="1" applyFill="1" applyBorder="1" applyAlignment="1">
      <alignment horizontal="left" wrapText="1"/>
    </xf>
    <xf numFmtId="0" fontId="15" fillId="6" borderId="14" xfId="0" applyFont="1" applyFill="1" applyBorder="1" applyAlignment="1">
      <alignment horizontal="left" wrapText="1"/>
    </xf>
    <xf numFmtId="0" fontId="15" fillId="6" borderId="15" xfId="0" applyFont="1" applyFill="1" applyBorder="1" applyAlignment="1">
      <alignment horizontal="left" wrapText="1"/>
    </xf>
    <xf numFmtId="0" fontId="8" fillId="5" borderId="2" xfId="4" applyFont="1" applyBorder="1" applyAlignment="1">
      <alignment horizontal="center"/>
    </xf>
    <xf numFmtId="0" fontId="8" fillId="5" borderId="3" xfId="4" applyFont="1" applyBorder="1" applyAlignment="1">
      <alignment horizontal="center"/>
    </xf>
    <xf numFmtId="0" fontId="8" fillId="5" borderId="4" xfId="4" applyFont="1" applyBorder="1" applyAlignment="1">
      <alignment horizontal="center"/>
    </xf>
    <xf numFmtId="0" fontId="12" fillId="6" borderId="28" xfId="0" applyFont="1" applyFill="1" applyBorder="1" applyProtection="1">
      <protection locked="0"/>
    </xf>
    <xf numFmtId="0" fontId="12" fillId="6" borderId="29" xfId="0" applyFont="1" applyFill="1" applyBorder="1" applyProtection="1">
      <protection locked="0"/>
    </xf>
    <xf numFmtId="0" fontId="12" fillId="6" borderId="30" xfId="0" applyFont="1" applyFill="1" applyBorder="1" applyProtection="1">
      <protection locked="0"/>
    </xf>
    <xf numFmtId="0" fontId="15" fillId="6" borderId="44" xfId="0" applyFont="1" applyFill="1" applyBorder="1" applyAlignment="1">
      <alignment horizontal="center" wrapText="1"/>
    </xf>
    <xf numFmtId="0" fontId="15" fillId="6" borderId="18" xfId="0" applyFont="1" applyFill="1" applyBorder="1" applyAlignment="1">
      <alignment horizontal="center" wrapText="1"/>
    </xf>
    <xf numFmtId="0" fontId="15" fillId="6" borderId="45" xfId="0" applyFont="1" applyFill="1" applyBorder="1" applyAlignment="1">
      <alignment horizontal="center" wrapText="1"/>
    </xf>
    <xf numFmtId="0" fontId="15" fillId="6" borderId="5" xfId="0" applyFont="1" applyFill="1" applyBorder="1" applyAlignment="1">
      <alignment horizontal="center" wrapText="1"/>
    </xf>
    <xf numFmtId="0" fontId="15" fillId="6" borderId="6" xfId="0" applyFont="1" applyFill="1" applyBorder="1" applyAlignment="1">
      <alignment horizontal="center" wrapText="1"/>
    </xf>
    <xf numFmtId="0" fontId="15" fillId="6" borderId="7" xfId="0" applyFont="1" applyFill="1" applyBorder="1" applyAlignment="1">
      <alignment horizontal="center" wrapText="1"/>
    </xf>
    <xf numFmtId="0" fontId="15" fillId="6" borderId="10" xfId="0" applyFont="1" applyFill="1" applyBorder="1" applyAlignment="1">
      <alignment horizontal="center" wrapText="1"/>
    </xf>
    <xf numFmtId="0" fontId="15" fillId="6" borderId="11" xfId="0" applyFont="1" applyFill="1" applyBorder="1" applyAlignment="1">
      <alignment horizontal="center" wrapText="1"/>
    </xf>
    <xf numFmtId="0" fontId="15" fillId="6" borderId="12" xfId="0" applyFont="1" applyFill="1" applyBorder="1" applyAlignment="1">
      <alignment horizontal="center" wrapText="1"/>
    </xf>
    <xf numFmtId="0" fontId="8" fillId="5" borderId="8" xfId="4" applyFont="1" applyBorder="1" applyAlignment="1">
      <alignment horizontal="center"/>
    </xf>
    <xf numFmtId="0" fontId="8" fillId="5" borderId="0" xfId="4" applyFont="1" applyBorder="1" applyAlignment="1">
      <alignment horizontal="center"/>
    </xf>
    <xf numFmtId="0" fontId="8" fillId="5" borderId="9" xfId="4" applyFont="1" applyBorder="1" applyAlignment="1">
      <alignment horizontal="center"/>
    </xf>
    <xf numFmtId="0" fontId="12" fillId="0" borderId="28" xfId="0" applyFont="1" applyBorder="1" applyAlignment="1" applyProtection="1">
      <alignment horizontal="left"/>
      <protection locked="0"/>
    </xf>
    <xf numFmtId="0" fontId="12" fillId="0" borderId="29" xfId="0" applyFont="1" applyBorder="1" applyAlignment="1" applyProtection="1">
      <alignment horizontal="left"/>
      <protection locked="0"/>
    </xf>
    <xf numFmtId="0" fontId="12" fillId="0" borderId="30" xfId="0" applyFont="1" applyBorder="1" applyAlignment="1" applyProtection="1">
      <alignment horizontal="left"/>
      <protection locked="0"/>
    </xf>
    <xf numFmtId="0" fontId="23" fillId="5" borderId="8" xfId="4" applyFont="1" applyBorder="1" applyAlignment="1">
      <alignment horizontal="center"/>
    </xf>
    <xf numFmtId="0" fontId="23" fillId="5" borderId="0" xfId="4" applyFont="1" applyBorder="1" applyAlignment="1">
      <alignment horizontal="center"/>
    </xf>
    <xf numFmtId="0" fontId="23" fillId="5" borderId="9" xfId="4" applyFont="1" applyBorder="1" applyAlignment="1">
      <alignment horizontal="center"/>
    </xf>
    <xf numFmtId="0" fontId="15" fillId="6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6" fillId="6" borderId="28" xfId="0" applyFont="1" applyFill="1" applyBorder="1" applyAlignment="1">
      <alignment horizontal="left" wrapText="1"/>
    </xf>
    <xf numFmtId="0" fontId="16" fillId="6" borderId="29" xfId="0" applyFont="1" applyFill="1" applyBorder="1" applyAlignment="1">
      <alignment horizontal="left" wrapText="1"/>
    </xf>
    <xf numFmtId="0" fontId="16" fillId="6" borderId="30" xfId="0" applyFont="1" applyFill="1" applyBorder="1" applyAlignment="1">
      <alignment horizontal="left" wrapText="1"/>
    </xf>
    <xf numFmtId="0" fontId="6" fillId="6" borderId="2" xfId="0" applyFont="1" applyFill="1" applyBorder="1" applyAlignment="1">
      <alignment horizontal="left" wrapText="1"/>
    </xf>
    <xf numFmtId="0" fontId="6" fillId="6" borderId="3" xfId="0" applyFont="1" applyFill="1" applyBorder="1" applyAlignment="1">
      <alignment horizontal="left" wrapText="1"/>
    </xf>
    <xf numFmtId="0" fontId="6" fillId="6" borderId="4" xfId="0" applyFont="1" applyFill="1" applyBorder="1" applyAlignment="1">
      <alignment horizontal="left" wrapText="1"/>
    </xf>
    <xf numFmtId="0" fontId="6" fillId="6" borderId="13" xfId="0" applyFont="1" applyFill="1" applyBorder="1" applyAlignment="1">
      <alignment horizontal="left" wrapText="1"/>
    </xf>
    <xf numFmtId="0" fontId="6" fillId="6" borderId="14" xfId="0" applyFont="1" applyFill="1" applyBorder="1" applyAlignment="1">
      <alignment horizontal="left" wrapText="1"/>
    </xf>
    <xf numFmtId="0" fontId="6" fillId="6" borderId="15" xfId="0" applyFont="1" applyFill="1" applyBorder="1" applyAlignment="1">
      <alignment horizontal="left" wrapText="1"/>
    </xf>
    <xf numFmtId="0" fontId="6" fillId="6" borderId="2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6" borderId="9" xfId="0" applyFont="1" applyFill="1" applyBorder="1" applyAlignment="1">
      <alignment horizontal="left" vertical="center" wrapText="1"/>
    </xf>
    <xf numFmtId="0" fontId="6" fillId="6" borderId="13" xfId="0" applyFont="1" applyFill="1" applyBorder="1" applyAlignment="1">
      <alignment horizontal="left" vertical="center" wrapText="1"/>
    </xf>
    <xf numFmtId="0" fontId="6" fillId="6" borderId="14" xfId="0" applyFont="1" applyFill="1" applyBorder="1" applyAlignment="1">
      <alignment horizontal="left" vertical="center" wrapText="1"/>
    </xf>
    <xf numFmtId="0" fontId="6" fillId="6" borderId="15" xfId="0" applyFont="1" applyFill="1" applyBorder="1" applyAlignment="1">
      <alignment horizontal="left" vertical="center" wrapText="1"/>
    </xf>
    <xf numFmtId="0" fontId="14" fillId="6" borderId="28" xfId="0" applyFont="1" applyFill="1" applyBorder="1" applyAlignment="1" applyProtection="1">
      <alignment horizontal="left"/>
      <protection locked="0"/>
    </xf>
    <xf numFmtId="0" fontId="14" fillId="6" borderId="29" xfId="0" applyFont="1" applyFill="1" applyBorder="1" applyAlignment="1" applyProtection="1">
      <alignment horizontal="left"/>
      <protection locked="0"/>
    </xf>
    <xf numFmtId="0" fontId="14" fillId="6" borderId="30" xfId="0" applyFont="1" applyFill="1" applyBorder="1" applyAlignment="1" applyProtection="1">
      <alignment horizontal="left"/>
      <protection locked="0"/>
    </xf>
    <xf numFmtId="0" fontId="15" fillId="6" borderId="3" xfId="0" applyFont="1" applyFill="1" applyBorder="1" applyAlignment="1">
      <alignment horizontal="center" wrapText="1"/>
    </xf>
    <xf numFmtId="0" fontId="15" fillId="6" borderId="4" xfId="0" applyFont="1" applyFill="1" applyBorder="1" applyAlignment="1">
      <alignment horizontal="center" wrapText="1"/>
    </xf>
    <xf numFmtId="0" fontId="15" fillId="6" borderId="8" xfId="0" applyFont="1" applyFill="1" applyBorder="1" applyAlignment="1">
      <alignment horizontal="center" wrapText="1"/>
    </xf>
    <xf numFmtId="0" fontId="15" fillId="6" borderId="0" xfId="0" applyFont="1" applyFill="1" applyAlignment="1">
      <alignment horizontal="center" wrapText="1"/>
    </xf>
    <xf numFmtId="0" fontId="15" fillId="6" borderId="9" xfId="0" applyFont="1" applyFill="1" applyBorder="1" applyAlignment="1">
      <alignment horizontal="center" wrapText="1"/>
    </xf>
    <xf numFmtId="0" fontId="15" fillId="6" borderId="13" xfId="0" applyFont="1" applyFill="1" applyBorder="1" applyAlignment="1">
      <alignment horizontal="center" wrapText="1"/>
    </xf>
    <xf numFmtId="0" fontId="15" fillId="6" borderId="14" xfId="0" applyFont="1" applyFill="1" applyBorder="1" applyAlignment="1">
      <alignment horizontal="center" wrapText="1"/>
    </xf>
    <xf numFmtId="0" fontId="15" fillId="6" borderId="15" xfId="0" applyFont="1" applyFill="1" applyBorder="1" applyAlignment="1">
      <alignment horizontal="center" wrapText="1"/>
    </xf>
    <xf numFmtId="0" fontId="10" fillId="5" borderId="13" xfId="4" applyFont="1" applyBorder="1" applyAlignment="1">
      <alignment horizontal="center"/>
    </xf>
    <xf numFmtId="0" fontId="10" fillId="5" borderId="14" xfId="4" applyFont="1" applyBorder="1" applyAlignment="1">
      <alignment horizontal="center"/>
    </xf>
    <xf numFmtId="0" fontId="10" fillId="5" borderId="15" xfId="4" applyFont="1" applyBorder="1" applyAlignment="1">
      <alignment horizontal="center"/>
    </xf>
    <xf numFmtId="0" fontId="18" fillId="0" borderId="18" xfId="7" applyFont="1" applyFill="1" applyBorder="1" applyAlignment="1" applyProtection="1">
      <alignment horizontal="center"/>
    </xf>
    <xf numFmtId="0" fontId="18" fillId="0" borderId="6" xfId="7" applyFont="1" applyFill="1" applyBorder="1" applyAlignment="1" applyProtection="1">
      <alignment horizontal="center"/>
    </xf>
    <xf numFmtId="0" fontId="18" fillId="0" borderId="6" xfId="7" applyFont="1" applyFill="1" applyBorder="1" applyAlignment="1" applyProtection="1">
      <alignment horizontal="center" vertical="center"/>
    </xf>
    <xf numFmtId="0" fontId="23" fillId="5" borderId="49" xfId="4" applyFont="1" applyBorder="1" applyAlignment="1">
      <alignment horizontal="center"/>
    </xf>
    <xf numFmtId="0" fontId="23" fillId="5" borderId="51" xfId="4" applyFont="1" applyBorder="1" applyAlignment="1">
      <alignment horizontal="center"/>
    </xf>
    <xf numFmtId="0" fontId="6" fillId="0" borderId="21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8" fillId="5" borderId="2" xfId="4" applyFont="1" applyBorder="1" applyAlignment="1">
      <alignment horizontal="center" vertical="center"/>
    </xf>
    <xf numFmtId="0" fontId="8" fillId="5" borderId="3" xfId="4" applyFont="1" applyBorder="1" applyAlignment="1">
      <alignment horizontal="center" vertical="center"/>
    </xf>
    <xf numFmtId="0" fontId="8" fillId="5" borderId="4" xfId="4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10" fillId="10" borderId="21" xfId="3" applyFont="1" applyFill="1" applyBorder="1" applyAlignment="1">
      <alignment horizontal="center" vertical="center"/>
    </xf>
    <xf numFmtId="0" fontId="10" fillId="10" borderId="23" xfId="3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17" fillId="0" borderId="31" xfId="0" applyFont="1" applyBorder="1" applyAlignment="1">
      <alignment horizontal="left"/>
    </xf>
    <xf numFmtId="0" fontId="17" fillId="0" borderId="32" xfId="0" applyFont="1" applyBorder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10" fillId="5" borderId="49" xfId="4" applyFont="1" applyBorder="1" applyAlignment="1">
      <alignment horizontal="center" vertical="center"/>
    </xf>
    <xf numFmtId="0" fontId="10" fillId="5" borderId="50" xfId="4" applyFont="1" applyBorder="1" applyAlignment="1">
      <alignment horizontal="center" vertical="center"/>
    </xf>
    <xf numFmtId="0" fontId="10" fillId="5" borderId="51" xfId="4" applyFont="1" applyBorder="1" applyAlignment="1">
      <alignment horizontal="center" vertical="center"/>
    </xf>
    <xf numFmtId="0" fontId="17" fillId="0" borderId="28" xfId="0" applyFont="1" applyBorder="1" applyAlignment="1">
      <alignment horizontal="left"/>
    </xf>
    <xf numFmtId="0" fontId="17" fillId="0" borderId="29" xfId="0" applyFont="1" applyBorder="1" applyAlignment="1">
      <alignment horizontal="left"/>
    </xf>
    <xf numFmtId="0" fontId="17" fillId="0" borderId="30" xfId="0" applyFont="1" applyBorder="1" applyAlignment="1">
      <alignment horizontal="left"/>
    </xf>
    <xf numFmtId="0" fontId="18" fillId="0" borderId="28" xfId="0" applyFont="1" applyBorder="1" applyAlignment="1">
      <alignment horizontal="center" wrapText="1"/>
    </xf>
    <xf numFmtId="0" fontId="18" fillId="0" borderId="29" xfId="0" applyFont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7" fillId="5" borderId="28" xfId="4" applyFont="1" applyBorder="1" applyAlignment="1">
      <alignment horizontal="center"/>
    </xf>
    <xf numFmtId="0" fontId="7" fillId="5" borderId="29" xfId="4" applyFont="1" applyBorder="1" applyAlignment="1">
      <alignment horizontal="center"/>
    </xf>
    <xf numFmtId="0" fontId="7" fillId="5" borderId="30" xfId="4" applyFont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8" fillId="0" borderId="29" xfId="0" applyFont="1" applyBorder="1" applyAlignment="1">
      <alignment horizontal="left"/>
    </xf>
    <xf numFmtId="0" fontId="18" fillId="0" borderId="30" xfId="0" applyFont="1" applyBorder="1" applyAlignment="1">
      <alignment horizontal="left"/>
    </xf>
    <xf numFmtId="0" fontId="10" fillId="10" borderId="28" xfId="0" applyFont="1" applyFill="1" applyBorder="1" applyAlignment="1">
      <alignment horizontal="center"/>
    </xf>
    <xf numFmtId="0" fontId="10" fillId="10" borderId="29" xfId="0" applyFont="1" applyFill="1" applyBorder="1" applyAlignment="1">
      <alignment horizontal="center"/>
    </xf>
    <xf numFmtId="0" fontId="10" fillId="10" borderId="30" xfId="0" applyFont="1" applyFill="1" applyBorder="1" applyAlignment="1">
      <alignment horizontal="center"/>
    </xf>
    <xf numFmtId="0" fontId="10" fillId="5" borderId="28" xfId="4" applyFont="1" applyBorder="1" applyAlignment="1">
      <alignment horizontal="center" vertical="center"/>
    </xf>
    <xf numFmtId="0" fontId="10" fillId="5" borderId="30" xfId="4" applyFont="1" applyBorder="1" applyAlignment="1">
      <alignment horizontal="center" vertical="center"/>
    </xf>
    <xf numFmtId="0" fontId="32" fillId="0" borderId="5" xfId="0" applyFont="1" applyBorder="1" applyAlignment="1">
      <alignment horizontal="center" wrapText="1"/>
    </xf>
    <xf numFmtId="0" fontId="32" fillId="0" borderId="7" xfId="0" applyFont="1" applyBorder="1" applyAlignment="1">
      <alignment horizontal="center" wrapText="1"/>
    </xf>
    <xf numFmtId="0" fontId="32" fillId="0" borderId="10" xfId="0" applyFont="1" applyBorder="1" applyAlignment="1">
      <alignment horizontal="center" wrapText="1"/>
    </xf>
    <xf numFmtId="0" fontId="32" fillId="0" borderId="12" xfId="0" applyFont="1" applyBorder="1" applyAlignment="1">
      <alignment horizontal="center" wrapText="1"/>
    </xf>
    <xf numFmtId="0" fontId="6" fillId="6" borderId="28" xfId="0" applyFont="1" applyFill="1" applyBorder="1" applyAlignment="1">
      <alignment horizontal="left" wrapText="1"/>
    </xf>
    <xf numFmtId="0" fontId="6" fillId="6" borderId="29" xfId="0" applyFont="1" applyFill="1" applyBorder="1" applyAlignment="1">
      <alignment horizontal="left" wrapText="1"/>
    </xf>
    <xf numFmtId="0" fontId="6" fillId="6" borderId="30" xfId="0" applyFont="1" applyFill="1" applyBorder="1" applyAlignment="1">
      <alignment horizontal="left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left" vertical="center" wrapText="1"/>
    </xf>
    <xf numFmtId="0" fontId="6" fillId="6" borderId="29" xfId="0" applyFont="1" applyFill="1" applyBorder="1" applyAlignment="1">
      <alignment horizontal="left" vertical="center" wrapText="1"/>
    </xf>
    <xf numFmtId="0" fontId="6" fillId="6" borderId="30" xfId="0" applyFont="1" applyFill="1" applyBorder="1" applyAlignment="1">
      <alignment horizontal="left" vertical="center" wrapText="1"/>
    </xf>
    <xf numFmtId="0" fontId="8" fillId="5" borderId="57" xfId="4" applyFont="1" applyBorder="1" applyAlignment="1">
      <alignment horizontal="center"/>
    </xf>
    <xf numFmtId="0" fontId="8" fillId="5" borderId="58" xfId="4" applyFont="1" applyBorder="1" applyAlignment="1">
      <alignment horizontal="center"/>
    </xf>
    <xf numFmtId="0" fontId="6" fillId="0" borderId="28" xfId="0" applyFont="1" applyBorder="1" applyAlignment="1">
      <alignment horizontal="left" wrapText="1"/>
    </xf>
    <xf numFmtId="0" fontId="6" fillId="0" borderId="29" xfId="0" applyFont="1" applyBorder="1" applyAlignment="1">
      <alignment horizontal="left" wrapText="1"/>
    </xf>
    <xf numFmtId="0" fontId="6" fillId="0" borderId="30" xfId="0" applyFont="1" applyBorder="1" applyAlignment="1">
      <alignment horizontal="left" wrapText="1"/>
    </xf>
    <xf numFmtId="0" fontId="3" fillId="5" borderId="2" xfId="4" applyBorder="1" applyAlignment="1">
      <alignment horizontal="center"/>
    </xf>
    <xf numFmtId="0" fontId="3" fillId="5" borderId="3" xfId="4" applyBorder="1" applyAlignment="1">
      <alignment horizontal="center"/>
    </xf>
    <xf numFmtId="0" fontId="26" fillId="0" borderId="2" xfId="0" applyFont="1" applyBorder="1" applyAlignment="1">
      <alignment horizontal="center" wrapText="1"/>
    </xf>
    <xf numFmtId="0" fontId="26" fillId="0" borderId="3" xfId="0" applyFont="1" applyBorder="1" applyAlignment="1">
      <alignment horizontal="center" wrapText="1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6" fillId="0" borderId="0" xfId="0" applyFont="1" applyAlignment="1">
      <alignment horizontal="center" wrapText="1"/>
    </xf>
    <xf numFmtId="0" fontId="26" fillId="0" borderId="9" xfId="0" applyFont="1" applyBorder="1" applyAlignment="1">
      <alignment horizontal="center" wrapText="1"/>
    </xf>
    <xf numFmtId="0" fontId="26" fillId="0" borderId="13" xfId="0" applyFont="1" applyBorder="1" applyAlignment="1">
      <alignment horizontal="center" wrapText="1"/>
    </xf>
    <xf numFmtId="0" fontId="26" fillId="0" borderId="14" xfId="0" applyFont="1" applyBorder="1" applyAlignment="1">
      <alignment horizontal="center" wrapText="1"/>
    </xf>
    <xf numFmtId="0" fontId="26" fillId="0" borderId="15" xfId="0" applyFont="1" applyBorder="1" applyAlignment="1">
      <alignment horizontal="center" wrapText="1"/>
    </xf>
    <xf numFmtId="0" fontId="8" fillId="5" borderId="21" xfId="4" applyFont="1" applyBorder="1" applyAlignment="1">
      <alignment horizontal="center" vertical="center"/>
    </xf>
    <xf numFmtId="0" fontId="8" fillId="5" borderId="22" xfId="4" applyFont="1" applyBorder="1" applyAlignment="1">
      <alignment horizontal="center" vertical="center"/>
    </xf>
    <xf numFmtId="0" fontId="8" fillId="5" borderId="23" xfId="4" applyFont="1" applyBorder="1" applyAlignment="1">
      <alignment horizontal="center" vertical="center"/>
    </xf>
    <xf numFmtId="0" fontId="10" fillId="5" borderId="8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9" xfId="4" applyFont="1" applyBorder="1" applyAlignment="1">
      <alignment horizontal="center" vertical="center"/>
    </xf>
    <xf numFmtId="0" fontId="17" fillId="0" borderId="5" xfId="7" applyFont="1" applyFill="1" applyBorder="1" applyAlignment="1" applyProtection="1">
      <alignment horizontal="center"/>
      <protection locked="0"/>
    </xf>
    <xf numFmtId="0" fontId="17" fillId="0" borderId="6" xfId="7" applyFont="1" applyFill="1" applyBorder="1" applyAlignment="1" applyProtection="1">
      <alignment horizont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3" xfId="0" applyFont="1" applyBorder="1" applyAlignment="1" applyProtection="1">
      <alignment horizontal="center" vertical="center" wrapText="1"/>
      <protection locked="0"/>
    </xf>
    <xf numFmtId="0" fontId="17" fillId="0" borderId="4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center" vertical="center" wrapText="1"/>
      <protection locked="0"/>
    </xf>
    <xf numFmtId="0" fontId="17" fillId="0" borderId="9" xfId="0" applyFont="1" applyBorder="1" applyAlignment="1" applyProtection="1">
      <alignment horizontal="center" vertical="center" wrapText="1"/>
      <protection locked="0"/>
    </xf>
    <xf numFmtId="0" fontId="17" fillId="0" borderId="13" xfId="0" applyFont="1" applyBorder="1" applyAlignment="1" applyProtection="1">
      <alignment horizontal="center" vertical="center" wrapText="1"/>
      <protection locked="0"/>
    </xf>
    <xf numFmtId="0" fontId="17" fillId="0" borderId="14" xfId="0" applyFont="1" applyBorder="1" applyAlignment="1" applyProtection="1">
      <alignment horizontal="center" vertical="center" wrapText="1"/>
      <protection locked="0"/>
    </xf>
    <xf numFmtId="0" fontId="17" fillId="0" borderId="15" xfId="0" applyFont="1" applyBorder="1" applyAlignment="1" applyProtection="1">
      <alignment horizontal="center" vertical="center" wrapText="1"/>
      <protection locked="0"/>
    </xf>
    <xf numFmtId="0" fontId="17" fillId="0" borderId="43" xfId="7" applyFont="1" applyFill="1" applyBorder="1" applyAlignment="1" applyProtection="1">
      <alignment horizontal="center"/>
      <protection locked="0"/>
    </xf>
    <xf numFmtId="0" fontId="17" fillId="0" borderId="59" xfId="7" applyFont="1" applyFill="1" applyBorder="1" applyAlignment="1" applyProtection="1">
      <alignment horizontal="center"/>
      <protection locked="0"/>
    </xf>
    <xf numFmtId="0" fontId="7" fillId="5" borderId="8" xfId="4" applyFont="1" applyBorder="1" applyAlignment="1">
      <alignment horizontal="center" vertical="center"/>
    </xf>
    <xf numFmtId="0" fontId="7" fillId="5" borderId="0" xfId="4" applyFont="1" applyBorder="1" applyAlignment="1">
      <alignment horizontal="center" vertical="center"/>
    </xf>
    <xf numFmtId="0" fontId="7" fillId="5" borderId="9" xfId="4" applyFont="1" applyBorder="1" applyAlignment="1">
      <alignment horizontal="center" vertical="center"/>
    </xf>
    <xf numFmtId="0" fontId="17" fillId="0" borderId="5" xfId="7" applyFont="1" applyFill="1" applyBorder="1" applyAlignment="1" applyProtection="1">
      <alignment horizontal="right"/>
      <protection locked="0"/>
    </xf>
    <xf numFmtId="0" fontId="17" fillId="0" borderId="6" xfId="7" applyFont="1" applyFill="1" applyBorder="1" applyAlignment="1" applyProtection="1">
      <alignment horizontal="right"/>
      <protection locked="0"/>
    </xf>
    <xf numFmtId="0" fontId="17" fillId="6" borderId="2" xfId="0" applyFont="1" applyFill="1" applyBorder="1" applyAlignment="1" applyProtection="1">
      <alignment horizontal="center" wrapText="1"/>
      <protection locked="0"/>
    </xf>
    <xf numFmtId="0" fontId="17" fillId="6" borderId="3" xfId="0" applyFont="1" applyFill="1" applyBorder="1" applyAlignment="1" applyProtection="1">
      <alignment horizontal="center" wrapText="1"/>
      <protection locked="0"/>
    </xf>
    <xf numFmtId="0" fontId="17" fillId="6" borderId="4" xfId="0" applyFont="1" applyFill="1" applyBorder="1" applyAlignment="1" applyProtection="1">
      <alignment horizontal="center" wrapText="1"/>
      <protection locked="0"/>
    </xf>
    <xf numFmtId="0" fontId="17" fillId="6" borderId="8" xfId="0" applyFont="1" applyFill="1" applyBorder="1" applyAlignment="1" applyProtection="1">
      <alignment horizontal="center" wrapText="1"/>
      <protection locked="0"/>
    </xf>
    <xf numFmtId="0" fontId="17" fillId="6" borderId="0" xfId="0" applyFont="1" applyFill="1" applyAlignment="1" applyProtection="1">
      <alignment horizontal="center" wrapText="1"/>
      <protection locked="0"/>
    </xf>
    <xf numFmtId="0" fontId="17" fillId="6" borderId="9" xfId="0" applyFont="1" applyFill="1" applyBorder="1" applyAlignment="1" applyProtection="1">
      <alignment horizontal="center" wrapText="1"/>
      <protection locked="0"/>
    </xf>
    <xf numFmtId="0" fontId="17" fillId="6" borderId="13" xfId="0" applyFont="1" applyFill="1" applyBorder="1" applyAlignment="1" applyProtection="1">
      <alignment horizontal="center" wrapText="1"/>
      <protection locked="0"/>
    </xf>
    <xf numFmtId="0" fontId="17" fillId="6" borderId="14" xfId="0" applyFont="1" applyFill="1" applyBorder="1" applyAlignment="1" applyProtection="1">
      <alignment horizontal="center" wrapText="1"/>
      <protection locked="0"/>
    </xf>
    <xf numFmtId="0" fontId="17" fillId="6" borderId="15" xfId="0" applyFont="1" applyFill="1" applyBorder="1" applyAlignment="1" applyProtection="1">
      <alignment horizontal="center" wrapText="1"/>
      <protection locked="0"/>
    </xf>
    <xf numFmtId="0" fontId="7" fillId="5" borderId="2" xfId="4" applyFont="1" applyBorder="1" applyAlignment="1">
      <alignment horizontal="center"/>
    </xf>
    <xf numFmtId="0" fontId="7" fillId="5" borderId="3" xfId="4" applyFont="1" applyBorder="1" applyAlignment="1">
      <alignment horizontal="center"/>
    </xf>
    <xf numFmtId="0" fontId="7" fillId="5" borderId="4" xfId="4" applyFont="1" applyBorder="1" applyAlignment="1">
      <alignment horizontal="center"/>
    </xf>
    <xf numFmtId="0" fontId="8" fillId="5" borderId="28" xfId="4" applyFont="1" applyBorder="1" applyAlignment="1">
      <alignment horizontal="center"/>
    </xf>
    <xf numFmtId="0" fontId="8" fillId="5" borderId="29" xfId="4" applyFont="1" applyBorder="1" applyAlignment="1">
      <alignment horizontal="center"/>
    </xf>
    <xf numFmtId="0" fontId="8" fillId="5" borderId="30" xfId="4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64" fontId="6" fillId="0" borderId="28" xfId="1" applyNumberFormat="1" applyFont="1" applyBorder="1" applyAlignment="1">
      <alignment horizontal="left" wrapText="1"/>
    </xf>
    <xf numFmtId="164" fontId="6" fillId="0" borderId="29" xfId="1" applyNumberFormat="1" applyFont="1" applyBorder="1" applyAlignment="1">
      <alignment horizontal="left" wrapText="1"/>
    </xf>
    <xf numFmtId="164" fontId="6" fillId="0" borderId="30" xfId="1" applyNumberFormat="1" applyFont="1" applyBorder="1" applyAlignment="1">
      <alignment horizontal="left" wrapText="1"/>
    </xf>
    <xf numFmtId="0" fontId="14" fillId="0" borderId="61" xfId="0" applyFont="1" applyBorder="1" applyAlignment="1">
      <alignment horizontal="left"/>
    </xf>
    <xf numFmtId="0" fontId="14" fillId="0" borderId="62" xfId="0" applyFont="1" applyBorder="1" applyAlignment="1">
      <alignment horizontal="left"/>
    </xf>
    <xf numFmtId="0" fontId="14" fillId="0" borderId="63" xfId="0" applyFont="1" applyBorder="1" applyAlignment="1">
      <alignment horizontal="left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23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3" xfId="0" applyFont="1" applyBorder="1" applyAlignment="1" applyProtection="1">
      <alignment horizontal="center" wrapText="1"/>
      <protection locked="0"/>
    </xf>
    <xf numFmtId="0" fontId="6" fillId="0" borderId="4" xfId="0" applyFont="1" applyBorder="1" applyAlignment="1" applyProtection="1">
      <alignment horizontal="center" wrapText="1"/>
      <protection locked="0"/>
    </xf>
    <xf numFmtId="0" fontId="6" fillId="0" borderId="13" xfId="0" applyFont="1" applyBorder="1" applyAlignment="1" applyProtection="1">
      <alignment horizontal="center" wrapText="1"/>
      <protection locked="0"/>
    </xf>
    <xf numFmtId="0" fontId="6" fillId="0" borderId="14" xfId="0" applyFont="1" applyBorder="1" applyAlignment="1" applyProtection="1">
      <alignment horizontal="center" wrapText="1"/>
      <protection locked="0"/>
    </xf>
    <xf numFmtId="0" fontId="6" fillId="0" borderId="15" xfId="0" applyFont="1" applyBorder="1" applyAlignment="1" applyProtection="1">
      <alignment horizontal="center" wrapText="1"/>
      <protection locked="0"/>
    </xf>
    <xf numFmtId="0" fontId="7" fillId="5" borderId="28" xfId="4" applyFont="1" applyBorder="1"/>
    <xf numFmtId="0" fontId="7" fillId="5" borderId="29" xfId="4" applyFont="1" applyBorder="1"/>
    <xf numFmtId="0" fontId="7" fillId="5" borderId="30" xfId="4" applyFont="1" applyBorder="1"/>
    <xf numFmtId="0" fontId="12" fillId="6" borderId="43" xfId="0" applyFont="1" applyFill="1" applyBorder="1" applyAlignment="1" applyProtection="1">
      <alignment horizontal="left"/>
      <protection locked="0"/>
    </xf>
    <xf numFmtId="0" fontId="12" fillId="6" borderId="64" xfId="0" applyFont="1" applyFill="1" applyBorder="1" applyAlignment="1" applyProtection="1">
      <alignment horizontal="left"/>
      <protection locked="0"/>
    </xf>
    <xf numFmtId="0" fontId="12" fillId="6" borderId="65" xfId="0" applyFont="1" applyFill="1" applyBorder="1" applyAlignment="1" applyProtection="1">
      <alignment horizontal="left"/>
      <protection locked="0"/>
    </xf>
    <xf numFmtId="0" fontId="14" fillId="6" borderId="43" xfId="0" applyFont="1" applyFill="1" applyBorder="1" applyAlignment="1" applyProtection="1">
      <alignment horizontal="left"/>
      <protection locked="0"/>
    </xf>
    <xf numFmtId="0" fontId="14" fillId="6" borderId="64" xfId="0" applyFont="1" applyFill="1" applyBorder="1" applyAlignment="1" applyProtection="1">
      <alignment horizontal="left"/>
      <protection locked="0"/>
    </xf>
    <xf numFmtId="0" fontId="14" fillId="6" borderId="65" xfId="0" applyFont="1" applyFill="1" applyBorder="1" applyAlignment="1" applyProtection="1">
      <alignment horizontal="left"/>
      <protection locked="0"/>
    </xf>
    <xf numFmtId="0" fontId="29" fillId="0" borderId="8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9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10" fillId="5" borderId="2" xfId="4" applyFont="1" applyBorder="1"/>
    <xf numFmtId="0" fontId="10" fillId="5" borderId="3" xfId="4" applyFont="1" applyBorder="1"/>
    <xf numFmtId="0" fontId="10" fillId="5" borderId="4" xfId="4" applyFont="1" applyBorder="1"/>
    <xf numFmtId="0" fontId="8" fillId="5" borderId="49" xfId="4" applyFont="1" applyBorder="1" applyAlignment="1">
      <alignment horizontal="center" vertical="center"/>
    </xf>
    <xf numFmtId="0" fontId="8" fillId="5" borderId="50" xfId="4" applyFont="1" applyBorder="1" applyAlignment="1">
      <alignment horizontal="center" vertical="center"/>
    </xf>
    <xf numFmtId="0" fontId="8" fillId="5" borderId="51" xfId="4" applyFont="1" applyBorder="1" applyAlignment="1">
      <alignment horizontal="center" vertical="center"/>
    </xf>
    <xf numFmtId="0" fontId="17" fillId="6" borderId="8" xfId="8" applyFont="1" applyFill="1" applyBorder="1" applyAlignment="1" applyProtection="1">
      <alignment horizontal="center"/>
      <protection locked="0"/>
    </xf>
    <xf numFmtId="0" fontId="17" fillId="6" borderId="0" xfId="8" applyFont="1" applyFill="1" applyBorder="1" applyAlignment="1" applyProtection="1">
      <alignment horizontal="center"/>
      <protection locked="0"/>
    </xf>
    <xf numFmtId="0" fontId="17" fillId="6" borderId="9" xfId="8" applyFont="1" applyFill="1" applyBorder="1" applyAlignment="1" applyProtection="1">
      <alignment horizontal="center"/>
      <protection locked="0"/>
    </xf>
    <xf numFmtId="0" fontId="12" fillId="6" borderId="5" xfId="0" applyFont="1" applyFill="1" applyBorder="1" applyAlignment="1" applyProtection="1">
      <alignment horizontal="left"/>
      <protection locked="0"/>
    </xf>
    <xf numFmtId="0" fontId="12" fillId="6" borderId="6" xfId="0" applyFont="1" applyFill="1" applyBorder="1" applyAlignment="1" applyProtection="1">
      <alignment horizontal="left"/>
      <protection locked="0"/>
    </xf>
    <xf numFmtId="0" fontId="12" fillId="6" borderId="7" xfId="0" applyFont="1" applyFill="1" applyBorder="1" applyAlignment="1" applyProtection="1">
      <alignment horizontal="left"/>
      <protection locked="0"/>
    </xf>
    <xf numFmtId="0" fontId="17" fillId="6" borderId="66" xfId="0" applyFont="1" applyFill="1" applyBorder="1" applyAlignment="1" applyProtection="1">
      <alignment horizontal="center" vertical="center" wrapText="1"/>
      <protection locked="0"/>
    </xf>
    <xf numFmtId="0" fontId="17" fillId="6" borderId="67" xfId="0" applyFont="1" applyFill="1" applyBorder="1" applyAlignment="1" applyProtection="1">
      <alignment horizontal="center" vertical="center" wrapText="1"/>
      <protection locked="0"/>
    </xf>
    <xf numFmtId="0" fontId="17" fillId="6" borderId="72" xfId="0" applyFont="1" applyFill="1" applyBorder="1" applyAlignment="1" applyProtection="1">
      <alignment horizontal="center" vertical="center" wrapText="1"/>
      <protection locked="0"/>
    </xf>
    <xf numFmtId="0" fontId="17" fillId="6" borderId="68" xfId="0" applyFont="1" applyFill="1" applyBorder="1" applyAlignment="1" applyProtection="1">
      <alignment horizontal="center" vertical="center" wrapText="1"/>
      <protection locked="0"/>
    </xf>
    <xf numFmtId="0" fontId="17" fillId="6" borderId="69" xfId="0" applyFont="1" applyFill="1" applyBorder="1" applyAlignment="1" applyProtection="1">
      <alignment horizontal="center" vertical="center" wrapText="1"/>
      <protection locked="0"/>
    </xf>
    <xf numFmtId="0" fontId="17" fillId="6" borderId="73" xfId="0" applyFont="1" applyFill="1" applyBorder="1" applyAlignment="1" applyProtection="1">
      <alignment horizontal="center" vertical="center" wrapText="1"/>
      <protection locked="0"/>
    </xf>
    <xf numFmtId="0" fontId="17" fillId="6" borderId="70" xfId="0" applyFont="1" applyFill="1" applyBorder="1" applyAlignment="1" applyProtection="1">
      <alignment horizontal="center" vertical="center" wrapText="1"/>
      <protection locked="0"/>
    </xf>
    <xf numFmtId="0" fontId="17" fillId="6" borderId="71" xfId="0" applyFont="1" applyFill="1" applyBorder="1" applyAlignment="1" applyProtection="1">
      <alignment horizontal="center" vertical="center" wrapText="1"/>
      <protection locked="0"/>
    </xf>
    <xf numFmtId="0" fontId="17" fillId="6" borderId="74" xfId="0" applyFont="1" applyFill="1" applyBorder="1" applyAlignment="1" applyProtection="1">
      <alignment horizontal="center" vertical="center" wrapText="1"/>
      <protection locked="0"/>
    </xf>
    <xf numFmtId="0" fontId="8" fillId="5" borderId="28" xfId="4" applyFont="1" applyBorder="1" applyAlignment="1">
      <alignment horizontal="center" vertical="center"/>
    </xf>
    <xf numFmtId="0" fontId="8" fillId="5" borderId="29" xfId="4" applyFont="1" applyBorder="1" applyAlignment="1">
      <alignment horizontal="center" vertical="center"/>
    </xf>
    <xf numFmtId="0" fontId="8" fillId="5" borderId="30" xfId="4" applyFont="1" applyBorder="1" applyAlignment="1">
      <alignment horizontal="center" vertical="center"/>
    </xf>
    <xf numFmtId="0" fontId="8" fillId="5" borderId="2" xfId="4" applyFont="1" applyBorder="1"/>
    <xf numFmtId="0" fontId="8" fillId="5" borderId="3" xfId="4" applyFont="1" applyBorder="1"/>
    <xf numFmtId="0" fontId="8" fillId="5" borderId="4" xfId="4" applyFont="1" applyBorder="1"/>
    <xf numFmtId="0" fontId="3" fillId="5" borderId="0" xfId="4" applyBorder="1" applyAlignment="1">
      <alignment horizontal="center"/>
    </xf>
    <xf numFmtId="0" fontId="7" fillId="5" borderId="77" xfId="4" applyFont="1" applyBorder="1" applyAlignment="1" applyProtection="1">
      <alignment horizontal="center"/>
    </xf>
    <xf numFmtId="0" fontId="7" fillId="5" borderId="75" xfId="4" applyFont="1" applyBorder="1" applyAlignment="1" applyProtection="1">
      <alignment horizontal="center"/>
    </xf>
    <xf numFmtId="0" fontId="7" fillId="5" borderId="78" xfId="4" applyFont="1" applyBorder="1" applyAlignment="1" applyProtection="1">
      <alignment horizontal="center"/>
    </xf>
    <xf numFmtId="0" fontId="18" fillId="14" borderId="5" xfId="0" applyFont="1" applyFill="1" applyBorder="1" applyAlignment="1">
      <alignment horizontal="center"/>
    </xf>
    <xf numFmtId="0" fontId="18" fillId="14" borderId="6" xfId="0" applyFont="1" applyFill="1" applyBorder="1" applyAlignment="1">
      <alignment horizontal="center"/>
    </xf>
    <xf numFmtId="0" fontId="18" fillId="14" borderId="7" xfId="0" applyFont="1" applyFill="1" applyBorder="1" applyAlignment="1">
      <alignment horizontal="center"/>
    </xf>
    <xf numFmtId="0" fontId="18" fillId="0" borderId="43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65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7" fillId="5" borderId="19" xfId="4" applyFont="1" applyBorder="1"/>
    <xf numFmtId="0" fontId="7" fillId="5" borderId="20" xfId="4" applyFont="1" applyBorder="1"/>
    <xf numFmtId="0" fontId="7" fillId="0" borderId="9" xfId="3" applyFont="1" applyFill="1" applyBorder="1" applyProtection="1"/>
    <xf numFmtId="0" fontId="13" fillId="0" borderId="28" xfId="0" applyFont="1" applyBorder="1" applyAlignment="1">
      <alignment horizontal="left"/>
    </xf>
    <xf numFmtId="0" fontId="13" fillId="0" borderId="29" xfId="0" applyFont="1" applyBorder="1" applyAlignment="1">
      <alignment horizontal="left"/>
    </xf>
    <xf numFmtId="0" fontId="13" fillId="0" borderId="30" xfId="0" applyFont="1" applyBorder="1" applyAlignment="1">
      <alignment horizontal="left"/>
    </xf>
    <xf numFmtId="0" fontId="7" fillId="5" borderId="20" xfId="4" applyFont="1" applyBorder="1" applyAlignment="1" applyProtection="1"/>
    <xf numFmtId="0" fontId="7" fillId="5" borderId="24" xfId="4" applyFont="1" applyBorder="1" applyAlignment="1" applyProtection="1"/>
    <xf numFmtId="0" fontId="17" fillId="0" borderId="0" xfId="8" applyFont="1" applyFill="1" applyBorder="1" applyAlignment="1" applyProtection="1">
      <alignment horizontal="center"/>
      <protection locked="0"/>
    </xf>
    <xf numFmtId="0" fontId="17" fillId="0" borderId="8" xfId="7" applyFont="1" applyFill="1" applyBorder="1" applyAlignment="1" applyProtection="1">
      <alignment horizontal="right"/>
      <protection locked="0"/>
    </xf>
    <xf numFmtId="0" fontId="5" fillId="0" borderId="9" xfId="0" applyFont="1" applyBorder="1" applyAlignment="1">
      <alignment horizontal="left" indent="1"/>
    </xf>
    <xf numFmtId="0" fontId="18" fillId="0" borderId="0" xfId="12" applyFont="1" applyFill="1" applyBorder="1" applyAlignment="1" applyProtection="1">
      <alignment horizontal="center"/>
    </xf>
    <xf numFmtId="0" fontId="18" fillId="0" borderId="9" xfId="12" applyFont="1" applyFill="1" applyBorder="1" applyAlignment="1" applyProtection="1">
      <alignment horizontal="center"/>
    </xf>
    <xf numFmtId="0" fontId="6" fillId="0" borderId="0" xfId="0" applyFont="1" applyBorder="1" applyAlignment="1">
      <alignment horizontal="center" wrapText="1"/>
    </xf>
    <xf numFmtId="0" fontId="18" fillId="0" borderId="0" xfId="12" applyFont="1" applyFill="1" applyBorder="1" applyProtection="1"/>
    <xf numFmtId="0" fontId="17" fillId="0" borderId="82" xfId="7" applyFont="1" applyFill="1" applyBorder="1" applyAlignment="1" applyProtection="1">
      <alignment horizontal="right"/>
      <protection locked="0"/>
    </xf>
    <xf numFmtId="0" fontId="17" fillId="0" borderId="4" xfId="8" applyFont="1" applyFill="1" applyBorder="1" applyAlignment="1" applyProtection="1">
      <alignment horizontal="center"/>
      <protection locked="0"/>
    </xf>
    <xf numFmtId="0" fontId="17" fillId="0" borderId="60" xfId="7" applyFont="1" applyFill="1" applyBorder="1" applyAlignment="1" applyProtection="1">
      <alignment horizontal="right" wrapText="1"/>
      <protection locked="0"/>
    </xf>
    <xf numFmtId="0" fontId="17" fillId="0" borderId="30" xfId="8" applyFont="1" applyFill="1" applyBorder="1" applyAlignment="1" applyProtection="1">
      <alignment horizontal="center"/>
      <protection locked="0"/>
    </xf>
    <xf numFmtId="0" fontId="7" fillId="5" borderId="2" xfId="4" applyFont="1" applyBorder="1" applyAlignment="1" applyProtection="1">
      <alignment horizontal="center"/>
    </xf>
    <xf numFmtId="0" fontId="7" fillId="5" borderId="3" xfId="4" applyFont="1" applyBorder="1" applyAlignment="1" applyProtection="1">
      <alignment horizontal="center"/>
    </xf>
    <xf numFmtId="0" fontId="7" fillId="5" borderId="4" xfId="4" applyFont="1" applyBorder="1" applyAlignment="1" applyProtection="1">
      <alignment horizontal="center"/>
    </xf>
    <xf numFmtId="0" fontId="6" fillId="0" borderId="0" xfId="0" applyFont="1" applyBorder="1" applyAlignment="1">
      <alignment horizontal="center"/>
    </xf>
    <xf numFmtId="0" fontId="17" fillId="0" borderId="7" xfId="7" applyFont="1" applyFill="1" applyBorder="1" applyAlignment="1" applyProtection="1">
      <alignment horizontal="center"/>
      <protection locked="0"/>
    </xf>
    <xf numFmtId="0" fontId="17" fillId="0" borderId="5" xfId="8" applyFont="1" applyFill="1" applyBorder="1" applyAlignment="1" applyProtection="1">
      <alignment horizontal="center"/>
      <protection locked="0"/>
    </xf>
    <xf numFmtId="0" fontId="12" fillId="0" borderId="7" xfId="8" applyFont="1" applyFill="1" applyBorder="1" applyAlignment="1" applyProtection="1">
      <alignment horizontal="center"/>
      <protection locked="0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vertical="center"/>
    </xf>
    <xf numFmtId="0" fontId="6" fillId="0" borderId="1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right" vertical="center"/>
    </xf>
    <xf numFmtId="0" fontId="7" fillId="5" borderId="21" xfId="4" applyFont="1" applyBorder="1" applyAlignment="1">
      <alignment horizontal="left" vertical="center"/>
    </xf>
    <xf numFmtId="0" fontId="7" fillId="5" borderId="23" xfId="4" applyFont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6" fillId="7" borderId="8" xfId="0" applyFont="1" applyFill="1" applyBorder="1" applyAlignment="1">
      <alignment horizontal="left" vertical="center" wrapText="1"/>
    </xf>
    <xf numFmtId="0" fontId="6" fillId="7" borderId="9" xfId="0" applyFont="1" applyFill="1" applyBorder="1" applyAlignment="1">
      <alignment horizontal="left" vertical="center" wrapText="1"/>
    </xf>
    <xf numFmtId="0" fontId="6" fillId="7" borderId="13" xfId="0" applyFont="1" applyFill="1" applyBorder="1" applyAlignment="1">
      <alignment horizontal="left" vertical="center" wrapText="1"/>
    </xf>
    <xf numFmtId="0" fontId="6" fillId="7" borderId="15" xfId="0" applyFont="1" applyFill="1" applyBorder="1" applyAlignment="1">
      <alignment horizontal="left" vertical="center" wrapText="1"/>
    </xf>
    <xf numFmtId="0" fontId="6" fillId="0" borderId="28" xfId="0" applyFont="1" applyBorder="1"/>
    <xf numFmtId="0" fontId="6" fillId="0" borderId="30" xfId="0" applyFont="1" applyBorder="1"/>
    <xf numFmtId="0" fontId="6" fillId="0" borderId="28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7" fillId="0" borderId="2" xfId="0" applyFont="1" applyBorder="1"/>
    <xf numFmtId="0" fontId="17" fillId="0" borderId="8" xfId="0" applyFont="1" applyBorder="1" applyAlignment="1">
      <alignment wrapText="1"/>
    </xf>
    <xf numFmtId="0" fontId="17" fillId="0" borderId="83" xfId="0" applyFont="1" applyBorder="1"/>
    <xf numFmtId="169" fontId="17" fillId="0" borderId="4" xfId="0" applyNumberFormat="1" applyFont="1" applyBorder="1"/>
    <xf numFmtId="9" fontId="17" fillId="0" borderId="9" xfId="0" applyNumberFormat="1" applyFont="1" applyBorder="1"/>
    <xf numFmtId="170" fontId="17" fillId="0" borderId="9" xfId="0" applyNumberFormat="1" applyFont="1" applyBorder="1"/>
    <xf numFmtId="170" fontId="17" fillId="0" borderId="84" xfId="0" applyNumberFormat="1" applyFont="1" applyBorder="1"/>
    <xf numFmtId="0" fontId="7" fillId="5" borderId="2" xfId="4" applyFont="1" applyBorder="1" applyAlignment="1">
      <alignment vertical="center"/>
    </xf>
    <xf numFmtId="0" fontId="7" fillId="5" borderId="4" xfId="4" applyFont="1" applyBorder="1" applyAlignment="1">
      <alignment vertical="center"/>
    </xf>
    <xf numFmtId="0" fontId="12" fillId="0" borderId="5" xfId="7" applyFont="1" applyFill="1" applyBorder="1" applyAlignment="1" applyProtection="1">
      <alignment horizontal="centerContinuous"/>
      <protection locked="0"/>
    </xf>
    <xf numFmtId="0" fontId="12" fillId="0" borderId="6" xfId="7" applyFont="1" applyFill="1" applyBorder="1" applyAlignment="1" applyProtection="1">
      <alignment horizontal="centerContinuous"/>
      <protection locked="0"/>
    </xf>
    <xf numFmtId="0" fontId="0" fillId="0" borderId="0" xfId="0" applyBorder="1" applyAlignment="1">
      <alignment horizontal="center"/>
    </xf>
    <xf numFmtId="0" fontId="12" fillId="0" borderId="7" xfId="7" applyFont="1" applyFill="1" applyBorder="1" applyAlignment="1" applyProtection="1">
      <alignment horizontal="center"/>
      <protection locked="0"/>
    </xf>
    <xf numFmtId="0" fontId="17" fillId="0" borderId="7" xfId="8" applyFont="1" applyFill="1" applyBorder="1" applyAlignment="1" applyProtection="1">
      <alignment horizontal="center"/>
      <protection locked="0"/>
    </xf>
    <xf numFmtId="0" fontId="6" fillId="0" borderId="0" xfId="0" applyFont="1" applyBorder="1"/>
    <xf numFmtId="0" fontId="6" fillId="0" borderId="0" xfId="0" applyFont="1" applyBorder="1" applyAlignment="1">
      <alignment wrapText="1"/>
    </xf>
  </cellXfs>
  <cellStyles count="17">
    <cellStyle name="Accent1" xfId="3" builtinId="29"/>
    <cellStyle name="Accent2 2" xfId="9" xr:uid="{35A132FD-FB45-4A3B-87BE-27F2203D03D6}"/>
    <cellStyle name="Accent5" xfId="4" builtinId="45"/>
    <cellStyle name="Comma" xfId="1" builtinId="3"/>
    <cellStyle name="Currency" xfId="15" builtinId="4"/>
    <cellStyle name="Good 2" xfId="11" xr:uid="{81E99708-2592-4C92-A4E9-E4E36D69A2B4}"/>
    <cellStyle name="GrayCell 2 2 2" xfId="12" xr:uid="{4EF37EE1-2492-43C0-BF1D-6488BB51881D}"/>
    <cellStyle name="GreyOrWhite 2" xfId="7" xr:uid="{85506D8A-AE39-4E8B-BE78-9D94DDFD9F7B}"/>
    <cellStyle name="Heading 3 2" xfId="14" xr:uid="{35C19345-26D3-47A8-9D6D-CBEDDCC9F789}"/>
    <cellStyle name="Normal" xfId="0" builtinId="0"/>
    <cellStyle name="Normal 2" xfId="5" xr:uid="{6006B20A-AE98-4F2F-9F43-641D9D040C14}"/>
    <cellStyle name="Normal 4" xfId="6" xr:uid="{C6CA7B07-DBF9-4DA7-A4DA-87C89AB6D9B8}"/>
    <cellStyle name="Normal_Sheet1_1" xfId="16" xr:uid="{2CF08ABD-9E83-4CE7-89CE-6D7F68C7BF8C}"/>
    <cellStyle name="OrangeBorder 3" xfId="13" xr:uid="{ECCCEB07-0F01-4C59-8EC3-F352C1685FDB}"/>
    <cellStyle name="Percent" xfId="2" builtinId="5"/>
    <cellStyle name="Yellow 2" xfId="8" xr:uid="{9800DD23-50DA-4171-8B8E-2BA77C274AF3}"/>
    <cellStyle name="YellowCell 2 2 2" xfId="10" xr:uid="{7AD420A5-7EDF-46B8-A72E-09D024837F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1.png"/><Relationship Id="rId1" Type="http://schemas.openxmlformats.org/officeDocument/2006/relationships/image" Target="../media/image7.jpeg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0</xdr:row>
      <xdr:rowOff>114300</xdr:rowOff>
    </xdr:from>
    <xdr:to>
      <xdr:col>4</xdr:col>
      <xdr:colOff>833118</xdr:colOff>
      <xdr:row>4</xdr:row>
      <xdr:rowOff>142875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311F87A4-A6D4-4440-AD8E-B006AEC0E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114300"/>
          <a:ext cx="1680843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695324</xdr:colOff>
      <xdr:row>5</xdr:row>
      <xdr:rowOff>2688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CEB2F56-210F-FFBF-000E-C51A6C095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105996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3</xdr:row>
      <xdr:rowOff>57150</xdr:rowOff>
    </xdr:from>
    <xdr:to>
      <xdr:col>2</xdr:col>
      <xdr:colOff>676275</xdr:colOff>
      <xdr:row>5</xdr:row>
      <xdr:rowOff>13382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034482-2FCD-4EC1-8A4D-18CF28011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685800"/>
          <a:ext cx="847725" cy="384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2085975</xdr:colOff>
      <xdr:row>0</xdr:row>
      <xdr:rowOff>114300</xdr:rowOff>
    </xdr:from>
    <xdr:to>
      <xdr:col>1</xdr:col>
      <xdr:colOff>1509393</xdr:colOff>
      <xdr:row>4</xdr:row>
      <xdr:rowOff>142875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39C26F27-508D-4F5D-89EE-8859F1E58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114300"/>
          <a:ext cx="1680843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0</xdr:col>
      <xdr:colOff>2124074</xdr:colOff>
      <xdr:row>4</xdr:row>
      <xdr:rowOff>133351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DDEA2A-8D83-417B-90E6-6124DFF6D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1257300</xdr:colOff>
      <xdr:row>3</xdr:row>
      <xdr:rowOff>66675</xdr:rowOff>
    </xdr:from>
    <xdr:to>
      <xdr:col>0</xdr:col>
      <xdr:colOff>2105025</xdr:colOff>
      <xdr:row>4</xdr:row>
      <xdr:rowOff>190501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DE0FB8-6EA2-40C9-87CF-4F2C678E7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638175"/>
          <a:ext cx="847725" cy="3333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0</xdr:row>
      <xdr:rowOff>114299</xdr:rowOff>
    </xdr:from>
    <xdr:to>
      <xdr:col>3</xdr:col>
      <xdr:colOff>1214118</xdr:colOff>
      <xdr:row>4</xdr:row>
      <xdr:rowOff>142874</xdr:rowOff>
    </xdr:to>
    <xdr:pic>
      <xdr:nvPicPr>
        <xdr:cNvPr id="7" name="Picture 6" descr="A green and black logo&#10;&#10;Description automatically generated">
          <a:extLst>
            <a:ext uri="{FF2B5EF4-FFF2-40B4-BE49-F238E27FC236}">
              <a16:creationId xmlns:a16="http://schemas.microsoft.com/office/drawing/2014/main" id="{BBE6313B-B54F-4A10-A364-F6E7DAFA3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114299"/>
          <a:ext cx="1680843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495299</xdr:colOff>
      <xdr:row>4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3DBB07-CEFB-40D6-B0DA-45283C60C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3</xdr:row>
      <xdr:rowOff>66674</xdr:rowOff>
    </xdr:from>
    <xdr:to>
      <xdr:col>2</xdr:col>
      <xdr:colOff>476250</xdr:colOff>
      <xdr:row>4</xdr:row>
      <xdr:rowOff>190500</xdr:rowOff>
    </xdr:to>
    <xdr:pic>
      <xdr:nvPicPr>
        <xdr:cNvPr id="9" name="Pictur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AA6FDA-1469-4CE5-9DF6-82EE9E74D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695324"/>
          <a:ext cx="847725" cy="333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1114425</xdr:colOff>
      <xdr:row>0</xdr:row>
      <xdr:rowOff>114299</xdr:rowOff>
    </xdr:from>
    <xdr:to>
      <xdr:col>2</xdr:col>
      <xdr:colOff>1376043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59063890-BBB9-4A14-985F-F26ACF812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114299"/>
          <a:ext cx="1680843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1152524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1F2F37-57C6-4AF1-AD64-E61FA39F8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</xdr:row>
      <xdr:rowOff>66674</xdr:rowOff>
    </xdr:from>
    <xdr:to>
      <xdr:col>1</xdr:col>
      <xdr:colOff>1133475</xdr:colOff>
      <xdr:row>4</xdr:row>
      <xdr:rowOff>190500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4BC5DE-B840-4058-B328-CAED61178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695324"/>
          <a:ext cx="847725" cy="3333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942975</xdr:colOff>
      <xdr:row>0</xdr:row>
      <xdr:rowOff>114299</xdr:rowOff>
    </xdr:from>
    <xdr:to>
      <xdr:col>4</xdr:col>
      <xdr:colOff>594993</xdr:colOff>
      <xdr:row>4</xdr:row>
      <xdr:rowOff>142874</xdr:rowOff>
    </xdr:to>
    <xdr:pic>
      <xdr:nvPicPr>
        <xdr:cNvPr id="5" name="Picture 4" descr="A green and black logo&#10;&#10;Description automatically generated">
          <a:extLst>
            <a:ext uri="{FF2B5EF4-FFF2-40B4-BE49-F238E27FC236}">
              <a16:creationId xmlns:a16="http://schemas.microsoft.com/office/drawing/2014/main" id="{A8696776-1A6D-4FBD-88D2-AFF100549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14299"/>
          <a:ext cx="1680843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904874</xdr:colOff>
      <xdr:row>4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090426A-09F3-48CF-A5FD-FC7DDD081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47624</xdr:rowOff>
    </xdr:from>
    <xdr:to>
      <xdr:col>2</xdr:col>
      <xdr:colOff>933450</xdr:colOff>
      <xdr:row>4</xdr:row>
      <xdr:rowOff>171450</xdr:rowOff>
    </xdr:to>
    <xdr:pic>
      <xdr:nvPicPr>
        <xdr:cNvPr id="9" name="Pictur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BB0862-0EE2-493C-B286-C9A45856B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676274"/>
          <a:ext cx="847725" cy="3333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0</xdr:row>
      <xdr:rowOff>114299</xdr:rowOff>
    </xdr:from>
    <xdr:to>
      <xdr:col>4</xdr:col>
      <xdr:colOff>590550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DA382141-0EEB-4D37-BE7F-1207DA171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904874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C72417-FE69-4607-8990-FB5051F6A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47624</xdr:rowOff>
    </xdr:from>
    <xdr:to>
      <xdr:col>2</xdr:col>
      <xdr:colOff>933450</xdr:colOff>
      <xdr:row>4</xdr:row>
      <xdr:rowOff>171450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AF32C5-A794-44C8-848B-FB241C19C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676274"/>
          <a:ext cx="847725" cy="3333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0</xdr:row>
      <xdr:rowOff>114299</xdr:rowOff>
    </xdr:from>
    <xdr:to>
      <xdr:col>4</xdr:col>
      <xdr:colOff>590550</xdr:colOff>
      <xdr:row>5</xdr:row>
      <xdr:rowOff>19049</xdr:rowOff>
    </xdr:to>
    <xdr:pic>
      <xdr:nvPicPr>
        <xdr:cNvPr id="8" name="Picture 7" descr="A green and black logo&#10;&#10;Description automatically generated">
          <a:extLst>
            <a:ext uri="{FF2B5EF4-FFF2-40B4-BE49-F238E27FC236}">
              <a16:creationId xmlns:a16="http://schemas.microsoft.com/office/drawing/2014/main" id="{C21C8E29-BB0C-4C84-A34F-C077A84BB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904874</xdr:colOff>
      <xdr:row>5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6F550FD-E7CF-4746-BF4F-D8A40FB70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104774</xdr:rowOff>
    </xdr:from>
    <xdr:to>
      <xdr:col>2</xdr:col>
      <xdr:colOff>933450</xdr:colOff>
      <xdr:row>5</xdr:row>
      <xdr:rowOff>47625</xdr:rowOff>
    </xdr:to>
    <xdr:pic>
      <xdr:nvPicPr>
        <xdr:cNvPr id="10" name="Picture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E0FF0B-25AC-4AF2-BD73-026F9EA94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676274"/>
          <a:ext cx="847725" cy="3333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0</xdr:row>
      <xdr:rowOff>114299</xdr:rowOff>
    </xdr:from>
    <xdr:to>
      <xdr:col>4</xdr:col>
      <xdr:colOff>666750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F0957C44-E125-4B5A-B6C1-C4ABCA21D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904874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2EE31D-3CD7-40C7-8ABD-ED93DD245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47624</xdr:rowOff>
    </xdr:from>
    <xdr:to>
      <xdr:col>2</xdr:col>
      <xdr:colOff>933450</xdr:colOff>
      <xdr:row>4</xdr:row>
      <xdr:rowOff>171450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C5EBEA-8BEA-4DC3-AD1A-19D541B44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676274"/>
          <a:ext cx="847725" cy="3333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1285875</xdr:colOff>
      <xdr:row>0</xdr:row>
      <xdr:rowOff>114299</xdr:rowOff>
    </xdr:from>
    <xdr:to>
      <xdr:col>4</xdr:col>
      <xdr:colOff>723900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CD7F7C92-8EF3-49C6-B2C1-65CF7A34C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1276349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689A2B-0951-4ECD-ADA7-F1EABCEB8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3</xdr:row>
      <xdr:rowOff>47624</xdr:rowOff>
    </xdr:from>
    <xdr:to>
      <xdr:col>2</xdr:col>
      <xdr:colOff>1304925</xdr:colOff>
      <xdr:row>4</xdr:row>
      <xdr:rowOff>171450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B8206BD-E89A-45A5-900A-5BE51FD1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676274"/>
          <a:ext cx="847725" cy="3333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914400</xdr:colOff>
      <xdr:row>0</xdr:row>
      <xdr:rowOff>114299</xdr:rowOff>
    </xdr:from>
    <xdr:to>
      <xdr:col>4</xdr:col>
      <xdr:colOff>581025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ABB1435B-AE60-439E-9A33-09D122F16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904874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300C10-14A8-4269-854B-BA3CB9F0D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47624</xdr:rowOff>
    </xdr:from>
    <xdr:to>
      <xdr:col>2</xdr:col>
      <xdr:colOff>933450</xdr:colOff>
      <xdr:row>4</xdr:row>
      <xdr:rowOff>171450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245E28-AB5F-44F8-BAAE-6521478A6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676274"/>
          <a:ext cx="847725" cy="3333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914400</xdr:colOff>
      <xdr:row>0</xdr:row>
      <xdr:rowOff>114299</xdr:rowOff>
    </xdr:from>
    <xdr:to>
      <xdr:col>4</xdr:col>
      <xdr:colOff>581025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80DDA3C7-138F-4E1D-8A98-ACFB34887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904874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F81D2C-9797-45F1-8A6A-1B2A03779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104774</xdr:rowOff>
    </xdr:from>
    <xdr:to>
      <xdr:col>2</xdr:col>
      <xdr:colOff>933450</xdr:colOff>
      <xdr:row>5</xdr:row>
      <xdr:rowOff>9525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29B2D5-E56F-4E43-94B8-8495EBC84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676274"/>
          <a:ext cx="847725" cy="33337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114299</xdr:rowOff>
    </xdr:from>
    <xdr:to>
      <xdr:col>5</xdr:col>
      <xdr:colOff>609600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79BA6967-0D4F-4D19-910B-0DC80F7DF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152399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5CB1A0-3A5B-44D7-B7DE-36EB8502D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104774</xdr:rowOff>
    </xdr:from>
    <xdr:to>
      <xdr:col>3</xdr:col>
      <xdr:colOff>180975</xdr:colOff>
      <xdr:row>5</xdr:row>
      <xdr:rowOff>9525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3E54CB-D2F2-4843-8CDD-1C467DE9C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33424"/>
          <a:ext cx="847725" cy="3333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914400</xdr:colOff>
      <xdr:row>0</xdr:row>
      <xdr:rowOff>114299</xdr:rowOff>
    </xdr:from>
    <xdr:to>
      <xdr:col>4</xdr:col>
      <xdr:colOff>762000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BFC51A6-30D1-4D68-A300-32D3F3598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904874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190706-D9BA-40DB-91AD-4CFF8AF61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104774</xdr:rowOff>
    </xdr:from>
    <xdr:to>
      <xdr:col>2</xdr:col>
      <xdr:colOff>933450</xdr:colOff>
      <xdr:row>5</xdr:row>
      <xdr:rowOff>9525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951077-536A-4954-BA43-6B8201595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33424"/>
          <a:ext cx="847725" cy="33337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914400</xdr:colOff>
      <xdr:row>0</xdr:row>
      <xdr:rowOff>114299</xdr:rowOff>
    </xdr:from>
    <xdr:to>
      <xdr:col>4</xdr:col>
      <xdr:colOff>657225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9EAAFF9-1FF7-4783-908D-58E705F70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904874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394B48-7AEA-46FA-B9B5-855969867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104774</xdr:rowOff>
    </xdr:from>
    <xdr:to>
      <xdr:col>2</xdr:col>
      <xdr:colOff>933450</xdr:colOff>
      <xdr:row>5</xdr:row>
      <xdr:rowOff>9525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D6925A-9258-472A-A6C4-2D87BBC21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33424"/>
          <a:ext cx="847725" cy="33337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114299</xdr:rowOff>
    </xdr:from>
    <xdr:to>
      <xdr:col>4</xdr:col>
      <xdr:colOff>990600</xdr:colOff>
      <xdr:row>4</xdr:row>
      <xdr:rowOff>152400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E9657753-8FFA-43C4-888A-776565B60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14299"/>
          <a:ext cx="1600200" cy="8001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28574</xdr:colOff>
      <xdr:row>5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D8DC31-643D-42AD-9859-AD7946F5E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76199</xdr:rowOff>
    </xdr:from>
    <xdr:to>
      <xdr:col>3</xdr:col>
      <xdr:colOff>57150</xdr:colOff>
      <xdr:row>5</xdr:row>
      <xdr:rowOff>28575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BFEF4C-C1B6-438C-9EBC-F91CC3633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647699"/>
          <a:ext cx="847725" cy="342901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914400</xdr:colOff>
      <xdr:row>0</xdr:row>
      <xdr:rowOff>142874</xdr:rowOff>
    </xdr:from>
    <xdr:to>
      <xdr:col>4</xdr:col>
      <xdr:colOff>695325</xdr:colOff>
      <xdr:row>4</xdr:row>
      <xdr:rowOff>171449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AA221088-7D0B-4058-828D-94B27327C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42874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904874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C2791E-EE89-4E6B-AF7B-920D223EB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104774</xdr:rowOff>
    </xdr:from>
    <xdr:to>
      <xdr:col>2</xdr:col>
      <xdr:colOff>933450</xdr:colOff>
      <xdr:row>5</xdr:row>
      <xdr:rowOff>9525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F76978-B258-44EC-A43B-FCDF5E1F4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33424"/>
          <a:ext cx="847725" cy="33337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828675</xdr:colOff>
      <xdr:row>0</xdr:row>
      <xdr:rowOff>114299</xdr:rowOff>
    </xdr:from>
    <xdr:to>
      <xdr:col>4</xdr:col>
      <xdr:colOff>514350</xdr:colOff>
      <xdr:row>4</xdr:row>
      <xdr:rowOff>219074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101FFAFD-2F1D-4DB8-A451-D2F591E8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819149</xdr:colOff>
      <xdr:row>4</xdr:row>
      <xdr:rowOff>209550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C7DBEE-A18C-4EB7-B5B4-307A750B3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161924</xdr:rowOff>
    </xdr:from>
    <xdr:to>
      <xdr:col>2</xdr:col>
      <xdr:colOff>847725</xdr:colOff>
      <xdr:row>5</xdr:row>
      <xdr:rowOff>19050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856420-B8B9-40BC-9516-93EE8938D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33424"/>
          <a:ext cx="847725" cy="33337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0</xdr:row>
      <xdr:rowOff>114299</xdr:rowOff>
    </xdr:from>
    <xdr:to>
      <xdr:col>4</xdr:col>
      <xdr:colOff>428625</xdr:colOff>
      <xdr:row>4</xdr:row>
      <xdr:rowOff>219074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1DE926AB-3686-4AC8-B1EC-F49DB3C2A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571499</xdr:colOff>
      <xdr:row>4</xdr:row>
      <xdr:rowOff>209550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1E8485-6A3D-4B33-ACFC-431DD0ABB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3</xdr:row>
      <xdr:rowOff>161924</xdr:rowOff>
    </xdr:from>
    <xdr:to>
      <xdr:col>2</xdr:col>
      <xdr:colOff>600075</xdr:colOff>
      <xdr:row>5</xdr:row>
      <xdr:rowOff>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29B66B-72A7-4801-A313-B67678937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33424"/>
          <a:ext cx="847725" cy="33337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0</xdr:row>
      <xdr:rowOff>114299</xdr:rowOff>
    </xdr:from>
    <xdr:to>
      <xdr:col>4</xdr:col>
      <xdr:colOff>619125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D8B9F87B-3090-4176-A622-64909B7D8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581024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5FCA8D-77DF-4AE3-B562-0E556FA0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3</xdr:row>
      <xdr:rowOff>104774</xdr:rowOff>
    </xdr:from>
    <xdr:to>
      <xdr:col>2</xdr:col>
      <xdr:colOff>609600</xdr:colOff>
      <xdr:row>5</xdr:row>
      <xdr:rowOff>9525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5CC395-8F53-47A2-994C-BACCBFFAF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33424"/>
          <a:ext cx="847725" cy="33337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1123950</xdr:colOff>
      <xdr:row>0</xdr:row>
      <xdr:rowOff>114299</xdr:rowOff>
    </xdr:from>
    <xdr:to>
      <xdr:col>2</xdr:col>
      <xdr:colOff>1333500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17A43B8D-5D44-453B-9EFD-83D5A90BC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1114424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28814F-A63E-4EDE-82C1-76F35AC8F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</xdr:row>
      <xdr:rowOff>161924</xdr:rowOff>
    </xdr:from>
    <xdr:to>
      <xdr:col>1</xdr:col>
      <xdr:colOff>1143000</xdr:colOff>
      <xdr:row>4</xdr:row>
      <xdr:rowOff>285750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AF1984-1CB2-4491-953E-13B0AF2F6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33424"/>
          <a:ext cx="847725" cy="33337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114299</xdr:rowOff>
    </xdr:from>
    <xdr:to>
      <xdr:col>4</xdr:col>
      <xdr:colOff>762000</xdr:colOff>
      <xdr:row>4</xdr:row>
      <xdr:rowOff>142874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0C66D167-DD88-43BB-8418-C2EA9E250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28574</xdr:colOff>
      <xdr:row>4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055817-15DE-4CDE-84D8-11D53C136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123824</xdr:rowOff>
    </xdr:from>
    <xdr:to>
      <xdr:col>3</xdr:col>
      <xdr:colOff>57150</xdr:colOff>
      <xdr:row>5</xdr:row>
      <xdr:rowOff>28575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88B71D-87CC-4724-805F-F5EA9AA8E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0</xdr:row>
      <xdr:rowOff>114299</xdr:rowOff>
    </xdr:from>
    <xdr:to>
      <xdr:col>4</xdr:col>
      <xdr:colOff>542925</xdr:colOff>
      <xdr:row>4</xdr:row>
      <xdr:rowOff>142874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14A5082A-03BD-483C-BB69-00B9B4EBF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438149</xdr:colOff>
      <xdr:row>4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EB91EC-8EAB-45FD-8437-8E2B0C153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3</xdr:row>
      <xdr:rowOff>123824</xdr:rowOff>
    </xdr:from>
    <xdr:to>
      <xdr:col>2</xdr:col>
      <xdr:colOff>466725</xdr:colOff>
      <xdr:row>5</xdr:row>
      <xdr:rowOff>28575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BFA151-520A-4D67-AB07-5AD6780CD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0</xdr:row>
      <xdr:rowOff>114299</xdr:rowOff>
    </xdr:from>
    <xdr:to>
      <xdr:col>5</xdr:col>
      <xdr:colOff>657225</xdr:colOff>
      <xdr:row>4</xdr:row>
      <xdr:rowOff>219074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636131BB-3CC4-41F4-AC0D-5D441D2CD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295274</xdr:colOff>
      <xdr:row>4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F6245F-FD44-4390-8B64-A015805E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180974</xdr:rowOff>
    </xdr:from>
    <xdr:to>
      <xdr:col>3</xdr:col>
      <xdr:colOff>323850</xdr:colOff>
      <xdr:row>5</xdr:row>
      <xdr:rowOff>9525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165FD3-A7E2-47C1-B5BB-A33E921E3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  <xdr:oneCellAnchor>
    <xdr:from>
      <xdr:col>10</xdr:col>
      <xdr:colOff>200025</xdr:colOff>
      <xdr:row>5</xdr:row>
      <xdr:rowOff>47625</xdr:rowOff>
    </xdr:from>
    <xdr:ext cx="3207096" cy="37414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7AB06D8-FDFC-96F6-E625-956266D85319}"/>
            </a:ext>
          </a:extLst>
        </xdr:cNvPr>
        <xdr:cNvSpPr txBox="1"/>
      </xdr:nvSpPr>
      <xdr:spPr>
        <a:xfrm>
          <a:off x="6372225" y="1123950"/>
          <a:ext cx="320709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800"/>
            <a:t>=SUMPRODUCT(D8:D10,E8:E10)</a:t>
          </a: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114299</xdr:rowOff>
    </xdr:from>
    <xdr:to>
      <xdr:col>2</xdr:col>
      <xdr:colOff>1714500</xdr:colOff>
      <xdr:row>4</xdr:row>
      <xdr:rowOff>219074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28044DCF-D9C9-453D-9125-1AA9F2ECC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133349</xdr:colOff>
      <xdr:row>4</xdr:row>
      <xdr:rowOff>209550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E504F9-2D58-4531-923F-4D24734BB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3</xdr:row>
      <xdr:rowOff>180974</xdr:rowOff>
    </xdr:from>
    <xdr:to>
      <xdr:col>2</xdr:col>
      <xdr:colOff>161925</xdr:colOff>
      <xdr:row>5</xdr:row>
      <xdr:rowOff>0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583F88-43CF-491B-A4A3-FB284EC58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295275</xdr:colOff>
      <xdr:row>5</xdr:row>
      <xdr:rowOff>152400</xdr:rowOff>
    </xdr:from>
    <xdr:ext cx="6196183" cy="37414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1ED5415-904A-9F0E-2B47-9B51040D6645}"/>
            </a:ext>
          </a:extLst>
        </xdr:cNvPr>
        <xdr:cNvSpPr txBox="1"/>
      </xdr:nvSpPr>
      <xdr:spPr>
        <a:xfrm>
          <a:off x="6524625" y="1114425"/>
          <a:ext cx="619618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800"/>
            <a:t>=IF(C8&gt;=B8,"TARGET COMPLETED","TARGET NOT COMPLETED")</a:t>
          </a:r>
        </a:p>
      </xdr:txBody>
    </xdr:sp>
    <xdr:clientData/>
  </xdr:oneCellAnchor>
  <xdr:twoCellAnchor editAs="oneCell">
    <xdr:from>
      <xdr:col>2</xdr:col>
      <xdr:colOff>533400</xdr:colOff>
      <xdr:row>0</xdr:row>
      <xdr:rowOff>114299</xdr:rowOff>
    </xdr:from>
    <xdr:to>
      <xdr:col>3</xdr:col>
      <xdr:colOff>1304925</xdr:colOff>
      <xdr:row>4</xdr:row>
      <xdr:rowOff>219074</xdr:rowOff>
    </xdr:to>
    <xdr:pic>
      <xdr:nvPicPr>
        <xdr:cNvPr id="5" name="Picture 4" descr="A green and black logo&#10;&#10;Description automatically generated">
          <a:extLst>
            <a:ext uri="{FF2B5EF4-FFF2-40B4-BE49-F238E27FC236}">
              <a16:creationId xmlns:a16="http://schemas.microsoft.com/office/drawing/2014/main" id="{B7E1D7B8-2807-4F8F-B4D7-7261ABED8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552449</xdr:colOff>
      <xdr:row>4</xdr:row>
      <xdr:rowOff>209550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8C96988-E65D-481E-B917-90BC04198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3</xdr:row>
      <xdr:rowOff>180974</xdr:rowOff>
    </xdr:from>
    <xdr:to>
      <xdr:col>2</xdr:col>
      <xdr:colOff>581025</xdr:colOff>
      <xdr:row>4</xdr:row>
      <xdr:rowOff>323850</xdr:rowOff>
    </xdr:to>
    <xdr:pic>
      <xdr:nvPicPr>
        <xdr:cNvPr id="7" name="Pictur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ED8F6A-8C2E-4959-86EC-DAD33CC00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622788</xdr:colOff>
      <xdr:row>9</xdr:row>
      <xdr:rowOff>7327</xdr:rowOff>
    </xdr:from>
    <xdr:to>
      <xdr:col>3</xdr:col>
      <xdr:colOff>627641</xdr:colOff>
      <xdr:row>9</xdr:row>
      <xdr:rowOff>315057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EEF059F-8521-4961-8874-A0A1A0EB36B6}"/>
            </a:ext>
          </a:extLst>
        </xdr:cNvPr>
        <xdr:cNvCxnSpPr>
          <a:cxnSpLocks/>
        </xdr:cNvCxnSpPr>
      </xdr:nvCxnSpPr>
      <xdr:spPr>
        <a:xfrm>
          <a:off x="3680313" y="2121877"/>
          <a:ext cx="4853" cy="30773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257175</xdr:colOff>
      <xdr:row>0</xdr:row>
      <xdr:rowOff>114299</xdr:rowOff>
    </xdr:from>
    <xdr:to>
      <xdr:col>3</xdr:col>
      <xdr:colOff>561975</xdr:colOff>
      <xdr:row>4</xdr:row>
      <xdr:rowOff>219074</xdr:rowOff>
    </xdr:to>
    <xdr:pic>
      <xdr:nvPicPr>
        <xdr:cNvPr id="5" name="Picture 4" descr="A green and black logo&#10;&#10;Description automatically generated">
          <a:extLst>
            <a:ext uri="{FF2B5EF4-FFF2-40B4-BE49-F238E27FC236}">
              <a16:creationId xmlns:a16="http://schemas.microsoft.com/office/drawing/2014/main" id="{ECECB0A3-4F49-4541-AC66-C02BC5DDA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276224</xdr:colOff>
      <xdr:row>4</xdr:row>
      <xdr:rowOff>209550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5C5E1F6-98AA-46E1-98DF-AA55EAEC3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3</xdr:row>
      <xdr:rowOff>180974</xdr:rowOff>
    </xdr:from>
    <xdr:to>
      <xdr:col>2</xdr:col>
      <xdr:colOff>304800</xdr:colOff>
      <xdr:row>5</xdr:row>
      <xdr:rowOff>9525</xdr:rowOff>
    </xdr:to>
    <xdr:pic>
      <xdr:nvPicPr>
        <xdr:cNvPr id="7" name="Pictur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C96890-ED61-4500-A488-1D55A9EA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581025</xdr:colOff>
      <xdr:row>3</xdr:row>
      <xdr:rowOff>171450</xdr:rowOff>
    </xdr:from>
    <xdr:ext cx="6263702" cy="40543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A20716A-414B-C9B0-2EB7-126F6CDB43B3}"/>
            </a:ext>
          </a:extLst>
        </xdr:cNvPr>
        <xdr:cNvSpPr txBox="1"/>
      </xdr:nvSpPr>
      <xdr:spPr>
        <a:xfrm>
          <a:off x="7353300" y="742950"/>
          <a:ext cx="62637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/>
            <a:t>=SWITCH(A8,"DR","Debtors","CR","Creditors","unknown")</a:t>
          </a:r>
        </a:p>
      </xdr:txBody>
    </xdr:sp>
    <xdr:clientData/>
  </xdr:oneCellAnchor>
  <xdr:twoCellAnchor editAs="oneCell">
    <xdr:from>
      <xdr:col>1</xdr:col>
      <xdr:colOff>695325</xdr:colOff>
      <xdr:row>0</xdr:row>
      <xdr:rowOff>114299</xdr:rowOff>
    </xdr:from>
    <xdr:to>
      <xdr:col>1</xdr:col>
      <xdr:colOff>2295525</xdr:colOff>
      <xdr:row>4</xdr:row>
      <xdr:rowOff>219074</xdr:rowOff>
    </xdr:to>
    <xdr:pic>
      <xdr:nvPicPr>
        <xdr:cNvPr id="5" name="Picture 4" descr="A green and black logo&#10;&#10;Description automatically generated">
          <a:extLst>
            <a:ext uri="{FF2B5EF4-FFF2-40B4-BE49-F238E27FC236}">
              <a16:creationId xmlns:a16="http://schemas.microsoft.com/office/drawing/2014/main" id="{1382893E-D0DD-4307-8888-7C1F0A72E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714374</xdr:colOff>
      <xdr:row>4</xdr:row>
      <xdr:rowOff>209550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B86E24-4230-43BE-924C-95DE2EB1D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1304925</xdr:colOff>
      <xdr:row>3</xdr:row>
      <xdr:rowOff>180974</xdr:rowOff>
    </xdr:from>
    <xdr:to>
      <xdr:col>1</xdr:col>
      <xdr:colOff>742950</xdr:colOff>
      <xdr:row>4</xdr:row>
      <xdr:rowOff>323850</xdr:rowOff>
    </xdr:to>
    <xdr:pic>
      <xdr:nvPicPr>
        <xdr:cNvPr id="7" name="Pictur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CC1BAD-46F1-4121-AC3F-ADC664591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285750</xdr:colOff>
      <xdr:row>6</xdr:row>
      <xdr:rowOff>219075</xdr:rowOff>
    </xdr:from>
    <xdr:ext cx="3557128" cy="468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6AF249A-EA7B-A162-DBEE-F9067DAC7604}"/>
            </a:ext>
          </a:extLst>
        </xdr:cNvPr>
        <xdr:cNvSpPr txBox="1"/>
      </xdr:nvSpPr>
      <xdr:spPr>
        <a:xfrm>
          <a:off x="8305800" y="1485900"/>
          <a:ext cx="355712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=RANK(B8,($B$8:$B$13),0)</a:t>
          </a:r>
        </a:p>
      </xdr:txBody>
    </xdr:sp>
    <xdr:clientData/>
  </xdr:oneCellAnchor>
  <xdr:twoCellAnchor editAs="oneCell">
    <xdr:from>
      <xdr:col>1</xdr:col>
      <xdr:colOff>981075</xdr:colOff>
      <xdr:row>0</xdr:row>
      <xdr:rowOff>114299</xdr:rowOff>
    </xdr:from>
    <xdr:to>
      <xdr:col>2</xdr:col>
      <xdr:colOff>561975</xdr:colOff>
      <xdr:row>4</xdr:row>
      <xdr:rowOff>142874</xdr:rowOff>
    </xdr:to>
    <xdr:pic>
      <xdr:nvPicPr>
        <xdr:cNvPr id="5" name="Picture 4" descr="A green and black logo&#10;&#10;Description automatically generated">
          <a:extLst>
            <a:ext uri="{FF2B5EF4-FFF2-40B4-BE49-F238E27FC236}">
              <a16:creationId xmlns:a16="http://schemas.microsoft.com/office/drawing/2014/main" id="{C575C5EA-A249-424A-A362-D9555DCEA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14299"/>
          <a:ext cx="16002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1000124</xdr:colOff>
      <xdr:row>4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CFFA68F-076D-4CD6-AE0B-10B8FD094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</xdr:row>
      <xdr:rowOff>123824</xdr:rowOff>
    </xdr:from>
    <xdr:to>
      <xdr:col>1</xdr:col>
      <xdr:colOff>1028700</xdr:colOff>
      <xdr:row>5</xdr:row>
      <xdr:rowOff>28575</xdr:rowOff>
    </xdr:to>
    <xdr:pic>
      <xdr:nvPicPr>
        <xdr:cNvPr id="7" name="Pictur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E72D27-55DB-4BB2-8D59-94ED6C046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114299</xdr:rowOff>
    </xdr:from>
    <xdr:to>
      <xdr:col>4</xdr:col>
      <xdr:colOff>561976</xdr:colOff>
      <xdr:row>4</xdr:row>
      <xdr:rowOff>142874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A36FBAD8-CEDA-4E18-92D9-4A5BA2AD6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14299"/>
          <a:ext cx="1647826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142874</xdr:colOff>
      <xdr:row>4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257F7D-3BD8-4BB1-96D5-8CA7B7677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3</xdr:row>
      <xdr:rowOff>123824</xdr:rowOff>
    </xdr:from>
    <xdr:to>
      <xdr:col>2</xdr:col>
      <xdr:colOff>171450</xdr:colOff>
      <xdr:row>5</xdr:row>
      <xdr:rowOff>28575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1589BC-FD0A-424E-A222-17EF35544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895350</xdr:colOff>
      <xdr:row>0</xdr:row>
      <xdr:rowOff>114299</xdr:rowOff>
    </xdr:from>
    <xdr:to>
      <xdr:col>3</xdr:col>
      <xdr:colOff>695326</xdr:colOff>
      <xdr:row>4</xdr:row>
      <xdr:rowOff>142874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C31BA012-C09E-4A9B-9374-092AF7A54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14299"/>
          <a:ext cx="1647826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914399</xdr:colOff>
      <xdr:row>4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168561-079B-472E-A204-55AEBB21D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123824</xdr:rowOff>
    </xdr:from>
    <xdr:to>
      <xdr:col>1</xdr:col>
      <xdr:colOff>942975</xdr:colOff>
      <xdr:row>5</xdr:row>
      <xdr:rowOff>28575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26D12F-06AA-4762-9378-281E38371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114299</xdr:rowOff>
    </xdr:from>
    <xdr:to>
      <xdr:col>1</xdr:col>
      <xdr:colOff>1990726</xdr:colOff>
      <xdr:row>4</xdr:row>
      <xdr:rowOff>142874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227A2DD9-EB3E-411C-8041-A55AF647F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14299"/>
          <a:ext cx="1647826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361949</xdr:colOff>
      <xdr:row>4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33F7AE-0578-48C1-97E4-7B0FF2A8D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1304925</xdr:colOff>
      <xdr:row>3</xdr:row>
      <xdr:rowOff>123824</xdr:rowOff>
    </xdr:from>
    <xdr:to>
      <xdr:col>1</xdr:col>
      <xdr:colOff>390525</xdr:colOff>
      <xdr:row>5</xdr:row>
      <xdr:rowOff>28575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C9B87A-910A-4045-A846-EE3F88223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0</xdr:row>
      <xdr:rowOff>114299</xdr:rowOff>
    </xdr:from>
    <xdr:to>
      <xdr:col>4</xdr:col>
      <xdr:colOff>838201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D0C3B334-C2EC-439C-AAA7-FB4DF828C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14299"/>
          <a:ext cx="1647826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666749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927D1E-2B62-4EB4-85A5-7CC27E2A9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3</xdr:row>
      <xdr:rowOff>123824</xdr:rowOff>
    </xdr:from>
    <xdr:to>
      <xdr:col>2</xdr:col>
      <xdr:colOff>695325</xdr:colOff>
      <xdr:row>5</xdr:row>
      <xdr:rowOff>28575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31E6A0-84AE-45AD-9116-708B08126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1085850</xdr:colOff>
      <xdr:row>0</xdr:row>
      <xdr:rowOff>114299</xdr:rowOff>
    </xdr:from>
    <xdr:to>
      <xdr:col>3</xdr:col>
      <xdr:colOff>590550</xdr:colOff>
      <xdr:row>4</xdr:row>
      <xdr:rowOff>142874</xdr:rowOff>
    </xdr:to>
    <xdr:pic>
      <xdr:nvPicPr>
        <xdr:cNvPr id="5" name="Picture 4" descr="A green and black logo&#10;&#10;Description automatically generated">
          <a:extLst>
            <a:ext uri="{FF2B5EF4-FFF2-40B4-BE49-F238E27FC236}">
              <a16:creationId xmlns:a16="http://schemas.microsoft.com/office/drawing/2014/main" id="{CA8DDAEF-1EB7-412E-9C20-F3B9EF259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14299"/>
          <a:ext cx="1609725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1152524</xdr:colOff>
      <xdr:row>4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1319FA6-DECF-4E69-885E-EDDDCB81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3</xdr:row>
      <xdr:rowOff>123824</xdr:rowOff>
    </xdr:from>
    <xdr:to>
      <xdr:col>1</xdr:col>
      <xdr:colOff>1181100</xdr:colOff>
      <xdr:row>5</xdr:row>
      <xdr:rowOff>28575</xdr:rowOff>
    </xdr:to>
    <xdr:pic>
      <xdr:nvPicPr>
        <xdr:cNvPr id="7" name="Pictur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00413D-C9C7-4357-9D81-EC120C7FE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0</xdr:row>
      <xdr:rowOff>114299</xdr:rowOff>
    </xdr:from>
    <xdr:to>
      <xdr:col>4</xdr:col>
      <xdr:colOff>762000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86E050A7-86A0-409D-BA41-28C544E6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14299"/>
          <a:ext cx="1609725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C9270C-CF28-48D5-96CB-DC7C91ACA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3</xdr:row>
      <xdr:rowOff>123824</xdr:rowOff>
    </xdr:from>
    <xdr:to>
      <xdr:col>2</xdr:col>
      <xdr:colOff>714375</xdr:colOff>
      <xdr:row>5</xdr:row>
      <xdr:rowOff>28575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231842-7FD7-4FD0-B895-AADCA088D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0</xdr:row>
      <xdr:rowOff>114299</xdr:rowOff>
    </xdr:from>
    <xdr:to>
      <xdr:col>4</xdr:col>
      <xdr:colOff>581025</xdr:colOff>
      <xdr:row>4</xdr:row>
      <xdr:rowOff>219074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A6C7FEBD-C2DD-47BC-8CA2-B19E953EC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14299"/>
          <a:ext cx="1609725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657224</xdr:colOff>
      <xdr:row>4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E03B7B-AFDF-4FB0-B2BA-3AE0C4B68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3</xdr:row>
      <xdr:rowOff>180974</xdr:rowOff>
    </xdr:from>
    <xdr:to>
      <xdr:col>2</xdr:col>
      <xdr:colOff>685800</xdr:colOff>
      <xdr:row>5</xdr:row>
      <xdr:rowOff>38100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3DB4408-DFB7-4514-AB77-06B21970F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</xdr:colOff>
      <xdr:row>5</xdr:row>
      <xdr:rowOff>142875</xdr:rowOff>
    </xdr:from>
    <xdr:ext cx="3293659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62E01A-FF19-EBC8-4DD0-26A8D6F52F9F}"/>
            </a:ext>
          </a:extLst>
        </xdr:cNvPr>
        <xdr:cNvSpPr txBox="1"/>
      </xdr:nvSpPr>
      <xdr:spPr>
        <a:xfrm>
          <a:off x="6915150" y="1104900"/>
          <a:ext cx="329365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800"/>
            <a:t>=AVERAGEIF(B8:B12,C14,C8:C12)</a:t>
          </a:r>
        </a:p>
      </xdr:txBody>
    </xdr:sp>
    <xdr:clientData/>
  </xdr:oneCellAnchor>
  <xdr:twoCellAnchor editAs="oneCell">
    <xdr:from>
      <xdr:col>2</xdr:col>
      <xdr:colOff>590550</xdr:colOff>
      <xdr:row>0</xdr:row>
      <xdr:rowOff>114299</xdr:rowOff>
    </xdr:from>
    <xdr:to>
      <xdr:col>4</xdr:col>
      <xdr:colOff>495300</xdr:colOff>
      <xdr:row>4</xdr:row>
      <xdr:rowOff>219074</xdr:rowOff>
    </xdr:to>
    <xdr:pic>
      <xdr:nvPicPr>
        <xdr:cNvPr id="3" name="Picture 2" descr="A green and black logo&#10;&#10;Description automatically generated">
          <a:extLst>
            <a:ext uri="{FF2B5EF4-FFF2-40B4-BE49-F238E27FC236}">
              <a16:creationId xmlns:a16="http://schemas.microsoft.com/office/drawing/2014/main" id="{B0916963-FC4B-4ACF-9C0C-8542D93B6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14299"/>
          <a:ext cx="1609725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657224</xdr:colOff>
      <xdr:row>4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73B6F9-9A83-4121-B26E-1FE6522BB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3</xdr:row>
      <xdr:rowOff>180974</xdr:rowOff>
    </xdr:from>
    <xdr:to>
      <xdr:col>2</xdr:col>
      <xdr:colOff>685800</xdr:colOff>
      <xdr:row>4</xdr:row>
      <xdr:rowOff>323850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3E223E-92BD-49CB-AAFE-C65FD1B76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0</xdr:row>
      <xdr:rowOff>114299</xdr:rowOff>
    </xdr:from>
    <xdr:to>
      <xdr:col>3</xdr:col>
      <xdr:colOff>714375</xdr:colOff>
      <xdr:row>4</xdr:row>
      <xdr:rowOff>142874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E3D184BE-06FA-4943-A064-CA85E7F78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14299"/>
          <a:ext cx="1609725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704849</xdr:colOff>
      <xdr:row>4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5557D9-51B4-45AB-8917-56265347F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3</xdr:row>
      <xdr:rowOff>180974</xdr:rowOff>
    </xdr:from>
    <xdr:to>
      <xdr:col>2</xdr:col>
      <xdr:colOff>733425</xdr:colOff>
      <xdr:row>4</xdr:row>
      <xdr:rowOff>304800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2FF55A-1835-4832-B068-DE5F6F8E1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3</xdr:row>
      <xdr:rowOff>171450</xdr:rowOff>
    </xdr:from>
    <xdr:to>
      <xdr:col>15</xdr:col>
      <xdr:colOff>552450</xdr:colOff>
      <xdr:row>5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AE843FB-177B-5ADC-EDC0-ACC6DF1B08CA}"/>
            </a:ext>
          </a:extLst>
        </xdr:cNvPr>
        <xdr:cNvSpPr txBox="1"/>
      </xdr:nvSpPr>
      <xdr:spPr>
        <a:xfrm>
          <a:off x="6934200" y="800100"/>
          <a:ext cx="40957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=SUM(HLOOKUP(B12,A7:D9,{2,3},0))</a:t>
          </a:r>
        </a:p>
      </xdr:txBody>
    </xdr:sp>
    <xdr:clientData/>
  </xdr:twoCellAnchor>
  <xdr:twoCellAnchor editAs="oneCell">
    <xdr:from>
      <xdr:col>1</xdr:col>
      <xdr:colOff>695325</xdr:colOff>
      <xdr:row>0</xdr:row>
      <xdr:rowOff>114299</xdr:rowOff>
    </xdr:from>
    <xdr:to>
      <xdr:col>3</xdr:col>
      <xdr:colOff>600075</xdr:colOff>
      <xdr:row>4</xdr:row>
      <xdr:rowOff>142874</xdr:rowOff>
    </xdr:to>
    <xdr:pic>
      <xdr:nvPicPr>
        <xdr:cNvPr id="5" name="Picture 4" descr="A green and black logo&#10;&#10;Description automatically generated">
          <a:extLst>
            <a:ext uri="{FF2B5EF4-FFF2-40B4-BE49-F238E27FC236}">
              <a16:creationId xmlns:a16="http://schemas.microsoft.com/office/drawing/2014/main" id="{6A27170F-AF30-4206-AF18-6D949A965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14299"/>
          <a:ext cx="1609725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761999</xdr:colOff>
      <xdr:row>4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7DB5388-115C-46A4-B743-EEAE49F10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1304925</xdr:colOff>
      <xdr:row>3</xdr:row>
      <xdr:rowOff>123824</xdr:rowOff>
    </xdr:from>
    <xdr:to>
      <xdr:col>1</xdr:col>
      <xdr:colOff>790575</xdr:colOff>
      <xdr:row>5</xdr:row>
      <xdr:rowOff>28575</xdr:rowOff>
    </xdr:to>
    <xdr:pic>
      <xdr:nvPicPr>
        <xdr:cNvPr id="7" name="Pictur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409364-731B-49D8-B882-2833A9C95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0</xdr:row>
      <xdr:rowOff>114299</xdr:rowOff>
    </xdr:from>
    <xdr:to>
      <xdr:col>2</xdr:col>
      <xdr:colOff>990600</xdr:colOff>
      <xdr:row>4</xdr:row>
      <xdr:rowOff>142874</xdr:rowOff>
    </xdr:to>
    <xdr:pic>
      <xdr:nvPicPr>
        <xdr:cNvPr id="5" name="Picture 4" descr="A green and black logo&#10;&#10;Description automatically generated">
          <a:extLst>
            <a:ext uri="{FF2B5EF4-FFF2-40B4-BE49-F238E27FC236}">
              <a16:creationId xmlns:a16="http://schemas.microsoft.com/office/drawing/2014/main" id="{B2E3C2E7-3298-40CB-9655-9AA3A3EC4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14299"/>
          <a:ext cx="1609725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790574</xdr:colOff>
      <xdr:row>4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DD6F8C-09FF-43FB-9050-3426EEA27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1304925</xdr:colOff>
      <xdr:row>3</xdr:row>
      <xdr:rowOff>123824</xdr:rowOff>
    </xdr:from>
    <xdr:to>
      <xdr:col>1</xdr:col>
      <xdr:colOff>819150</xdr:colOff>
      <xdr:row>5</xdr:row>
      <xdr:rowOff>28575</xdr:rowOff>
    </xdr:to>
    <xdr:pic>
      <xdr:nvPicPr>
        <xdr:cNvPr id="7" name="Pictur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C7BF84-DB40-42AE-8220-4A9480553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  <xdr:oneCellAnchor>
    <xdr:from>
      <xdr:col>7</xdr:col>
      <xdr:colOff>552450</xdr:colOff>
      <xdr:row>3</xdr:row>
      <xdr:rowOff>171450</xdr:rowOff>
    </xdr:from>
    <xdr:ext cx="4881849" cy="468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ACF9FF8-CAEA-09DE-7DED-B5023BDAFF30}"/>
            </a:ext>
          </a:extLst>
        </xdr:cNvPr>
        <xdr:cNvSpPr txBox="1"/>
      </xdr:nvSpPr>
      <xdr:spPr>
        <a:xfrm>
          <a:off x="6791325" y="800100"/>
          <a:ext cx="488184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=SUM(VLOOKUP(B14,A7:C12,{2,3},0))</a:t>
          </a:r>
        </a:p>
      </xdr:txBody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114299</xdr:rowOff>
    </xdr:from>
    <xdr:to>
      <xdr:col>5</xdr:col>
      <xdr:colOff>285750</xdr:colOff>
      <xdr:row>4</xdr:row>
      <xdr:rowOff>142874</xdr:rowOff>
    </xdr:to>
    <xdr:pic>
      <xdr:nvPicPr>
        <xdr:cNvPr id="5" name="Picture 4" descr="A green and black logo&#10;&#10;Description automatically generated">
          <a:extLst>
            <a:ext uri="{FF2B5EF4-FFF2-40B4-BE49-F238E27FC236}">
              <a16:creationId xmlns:a16="http://schemas.microsoft.com/office/drawing/2014/main" id="{DC66DF15-AF9F-4F9F-BE2F-ABFFFD771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14299"/>
          <a:ext cx="1609725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571499</xdr:colOff>
      <xdr:row>4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7F1678-D3E9-43AE-80F1-6D4C58879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3</xdr:row>
      <xdr:rowOff>123824</xdr:rowOff>
    </xdr:from>
    <xdr:to>
      <xdr:col>2</xdr:col>
      <xdr:colOff>600075</xdr:colOff>
      <xdr:row>5</xdr:row>
      <xdr:rowOff>28575</xdr:rowOff>
    </xdr:to>
    <xdr:pic>
      <xdr:nvPicPr>
        <xdr:cNvPr id="7" name="Pictur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7777A2-B8C1-438B-8685-63D621174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168493</xdr:colOff>
      <xdr:row>10</xdr:row>
      <xdr:rowOff>153056</xdr:rowOff>
    </xdr:from>
    <xdr:ext cx="160883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466E9D-BDAA-4200-B489-C6CCCD4C5ADA}"/>
            </a:ext>
          </a:extLst>
        </xdr:cNvPr>
        <xdr:cNvSpPr txBox="1"/>
      </xdr:nvSpPr>
      <xdr:spPr>
        <a:xfrm>
          <a:off x="9417268" y="2296181"/>
          <a:ext cx="16088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=MATCH(C15,C11:C14,0)</a:t>
          </a:r>
        </a:p>
      </xdr:txBody>
    </xdr:sp>
    <xdr:clientData/>
  </xdr:oneCellAnchor>
  <xdr:twoCellAnchor editAs="oneCell">
    <xdr:from>
      <xdr:col>2</xdr:col>
      <xdr:colOff>390525</xdr:colOff>
      <xdr:row>0</xdr:row>
      <xdr:rowOff>114299</xdr:rowOff>
    </xdr:from>
    <xdr:to>
      <xdr:col>5</xdr:col>
      <xdr:colOff>466725</xdr:colOff>
      <xdr:row>4</xdr:row>
      <xdr:rowOff>142874</xdr:rowOff>
    </xdr:to>
    <xdr:pic>
      <xdr:nvPicPr>
        <xdr:cNvPr id="5" name="Picture 4" descr="A green and black logo&#10;&#10;Description automatically generated">
          <a:extLst>
            <a:ext uri="{FF2B5EF4-FFF2-40B4-BE49-F238E27FC236}">
              <a16:creationId xmlns:a16="http://schemas.microsoft.com/office/drawing/2014/main" id="{821907DB-EB1E-4426-B1A8-FDFE8893B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14299"/>
          <a:ext cx="1609725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457199</xdr:colOff>
      <xdr:row>4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6D086F-064C-4D25-9683-ECA6F8EEB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3</xdr:row>
      <xdr:rowOff>123824</xdr:rowOff>
    </xdr:from>
    <xdr:to>
      <xdr:col>2</xdr:col>
      <xdr:colOff>485775</xdr:colOff>
      <xdr:row>5</xdr:row>
      <xdr:rowOff>28575</xdr:rowOff>
    </xdr:to>
    <xdr:pic>
      <xdr:nvPicPr>
        <xdr:cNvPr id="7" name="Pictur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1330A0-71B7-44CD-B40A-AB113BF8C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371475</xdr:colOff>
      <xdr:row>3</xdr:row>
      <xdr:rowOff>95250</xdr:rowOff>
    </xdr:from>
    <xdr:ext cx="2678426" cy="40543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0913DE-7081-886B-2371-6367DFB5B43A}"/>
            </a:ext>
          </a:extLst>
        </xdr:cNvPr>
        <xdr:cNvSpPr txBox="1"/>
      </xdr:nvSpPr>
      <xdr:spPr>
        <a:xfrm>
          <a:off x="5181600" y="723900"/>
          <a:ext cx="26784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/>
            <a:t>=XOR(B8="FIRE",C8&lt;62)</a:t>
          </a:r>
        </a:p>
      </xdr:txBody>
    </xdr:sp>
    <xdr:clientData/>
  </xdr:oneCellAnchor>
  <xdr:twoCellAnchor editAs="oneCell">
    <xdr:from>
      <xdr:col>2</xdr:col>
      <xdr:colOff>333375</xdr:colOff>
      <xdr:row>0</xdr:row>
      <xdr:rowOff>114299</xdr:rowOff>
    </xdr:from>
    <xdr:to>
      <xdr:col>3</xdr:col>
      <xdr:colOff>1247774</xdr:colOff>
      <xdr:row>4</xdr:row>
      <xdr:rowOff>142874</xdr:rowOff>
    </xdr:to>
    <xdr:pic>
      <xdr:nvPicPr>
        <xdr:cNvPr id="6" name="Picture 5" descr="A green and black logo&#10;&#10;Description automatically generated">
          <a:extLst>
            <a:ext uri="{FF2B5EF4-FFF2-40B4-BE49-F238E27FC236}">
              <a16:creationId xmlns:a16="http://schemas.microsoft.com/office/drawing/2014/main" id="{6E7D9C6A-746D-4175-B7DF-7E2572404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14299"/>
          <a:ext cx="1523999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400049</xdr:colOff>
      <xdr:row>4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19D617D-E356-4F01-9321-3FFFE0351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</xdr:row>
      <xdr:rowOff>123824</xdr:rowOff>
    </xdr:from>
    <xdr:to>
      <xdr:col>2</xdr:col>
      <xdr:colOff>428625</xdr:colOff>
      <xdr:row>5</xdr:row>
      <xdr:rowOff>28575</xdr:rowOff>
    </xdr:to>
    <xdr:pic>
      <xdr:nvPicPr>
        <xdr:cNvPr id="8" name="Picture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518B85-E33C-495F-B57C-4C04AFC11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895350</xdr:colOff>
      <xdr:row>0</xdr:row>
      <xdr:rowOff>114299</xdr:rowOff>
    </xdr:from>
    <xdr:to>
      <xdr:col>2</xdr:col>
      <xdr:colOff>1352549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A5433B17-F6ED-47F5-829C-E715B511A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14299"/>
          <a:ext cx="1523999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962024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CE8CD4-240E-4129-B5FF-3A91BF4B8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</xdr:row>
      <xdr:rowOff>123824</xdr:rowOff>
    </xdr:from>
    <xdr:to>
      <xdr:col>1</xdr:col>
      <xdr:colOff>990600</xdr:colOff>
      <xdr:row>5</xdr:row>
      <xdr:rowOff>28575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BF2FE1-B116-4F21-B21B-A319D6A42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752474"/>
          <a:ext cx="847725" cy="333376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771525</xdr:colOff>
      <xdr:row>0</xdr:row>
      <xdr:rowOff>104774</xdr:rowOff>
    </xdr:from>
    <xdr:to>
      <xdr:col>2</xdr:col>
      <xdr:colOff>847724</xdr:colOff>
      <xdr:row>4</xdr:row>
      <xdr:rowOff>133349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89CB6BFC-55DB-48EC-953C-2650A04FF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5" y="104774"/>
          <a:ext cx="1523999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600074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1F6412-EDD8-4F38-9A48-7053A20FD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1476375</xdr:colOff>
      <xdr:row>3</xdr:row>
      <xdr:rowOff>76199</xdr:rowOff>
    </xdr:from>
    <xdr:to>
      <xdr:col>1</xdr:col>
      <xdr:colOff>800100</xdr:colOff>
      <xdr:row>4</xdr:row>
      <xdr:rowOff>200025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D2934F-2376-4CA3-9F4B-9C9E75229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704849"/>
          <a:ext cx="847725" cy="333376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419101</xdr:colOff>
      <xdr:row>0</xdr:row>
      <xdr:rowOff>104774</xdr:rowOff>
    </xdr:from>
    <xdr:to>
      <xdr:col>2</xdr:col>
      <xdr:colOff>523876</xdr:colOff>
      <xdr:row>4</xdr:row>
      <xdr:rowOff>133349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55872EFF-7F76-458B-AE98-AD10DDB0A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6" y="104774"/>
          <a:ext cx="142875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247649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EE5004-8DCF-452C-AEAC-727B62923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1476375</xdr:colOff>
      <xdr:row>3</xdr:row>
      <xdr:rowOff>76199</xdr:rowOff>
    </xdr:from>
    <xdr:to>
      <xdr:col>1</xdr:col>
      <xdr:colOff>447675</xdr:colOff>
      <xdr:row>4</xdr:row>
      <xdr:rowOff>200025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87260E-FBB3-4230-A3A1-D40D849E0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704849"/>
          <a:ext cx="847725" cy="333376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6569</xdr:colOff>
      <xdr:row>5</xdr:row>
      <xdr:rowOff>190499</xdr:rowOff>
    </xdr:from>
    <xdr:to>
      <xdr:col>2</xdr:col>
      <xdr:colOff>604345</xdr:colOff>
      <xdr:row>10</xdr:row>
      <xdr:rowOff>6569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0BDA531-73F5-464E-B42C-EA08AE29C64A}"/>
            </a:ext>
          </a:extLst>
        </xdr:cNvPr>
        <xdr:cNvSpPr/>
      </xdr:nvSpPr>
      <xdr:spPr>
        <a:xfrm>
          <a:off x="616169" y="1533524"/>
          <a:ext cx="1207376" cy="85429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428626</xdr:colOff>
      <xdr:row>0</xdr:row>
      <xdr:rowOff>85724</xdr:rowOff>
    </xdr:from>
    <xdr:to>
      <xdr:col>5</xdr:col>
      <xdr:colOff>571500</xdr:colOff>
      <xdr:row>4</xdr:row>
      <xdr:rowOff>190499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C7A84E80-2962-451C-9873-D8B9D25C3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6" y="85724"/>
          <a:ext cx="1362074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295274</xdr:colOff>
      <xdr:row>4</xdr:row>
      <xdr:rowOff>161924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3EF220-A5DE-4010-88DD-650937651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23924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3</xdr:row>
      <xdr:rowOff>57149</xdr:rowOff>
    </xdr:from>
    <xdr:to>
      <xdr:col>3</xdr:col>
      <xdr:colOff>476250</xdr:colOff>
      <xdr:row>5</xdr:row>
      <xdr:rowOff>0</xdr:rowOff>
    </xdr:to>
    <xdr:pic>
      <xdr:nvPicPr>
        <xdr:cNvPr id="7" name="Pictur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C24C2C-0B8A-44A5-AD73-7B54B8D7A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628649"/>
          <a:ext cx="847725" cy="333376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428626</xdr:colOff>
      <xdr:row>0</xdr:row>
      <xdr:rowOff>85724</xdr:rowOff>
    </xdr:from>
    <xdr:to>
      <xdr:col>5</xdr:col>
      <xdr:colOff>476250</xdr:colOff>
      <xdr:row>4</xdr:row>
      <xdr:rowOff>114299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10AA6E-2EA2-44BD-80BD-F447ACDB2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6" y="85724"/>
          <a:ext cx="1362074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295274</xdr:colOff>
      <xdr:row>4</xdr:row>
      <xdr:rowOff>85724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FF0B35-E727-46AF-84EA-EED88B033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23924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2</xdr:row>
      <xdr:rowOff>209549</xdr:rowOff>
    </xdr:from>
    <xdr:to>
      <xdr:col>3</xdr:col>
      <xdr:colOff>476250</xdr:colOff>
      <xdr:row>4</xdr:row>
      <xdr:rowOff>123825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C4B5B3-6E8F-4FCC-8BBE-3A384F159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628649"/>
          <a:ext cx="847725" cy="333376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0</xdr:row>
      <xdr:rowOff>85724</xdr:rowOff>
    </xdr:from>
    <xdr:to>
      <xdr:col>2</xdr:col>
      <xdr:colOff>1590675</xdr:colOff>
      <xdr:row>4</xdr:row>
      <xdr:rowOff>190499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51F272CC-E216-42EE-ACA3-6BDA6F101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6" y="85724"/>
          <a:ext cx="1362074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95249</xdr:colOff>
      <xdr:row>4</xdr:row>
      <xdr:rowOff>161924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37D96C-09B6-40B7-8E6B-3EC6DD5B5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23924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3</xdr:row>
      <xdr:rowOff>57149</xdr:rowOff>
    </xdr:from>
    <xdr:to>
      <xdr:col>2</xdr:col>
      <xdr:colOff>276225</xdr:colOff>
      <xdr:row>5</xdr:row>
      <xdr:rowOff>0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91FCD2-CE96-4730-B6B8-7A06E7D33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628649"/>
          <a:ext cx="847725" cy="333376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219076</xdr:colOff>
      <xdr:row>0</xdr:row>
      <xdr:rowOff>85724</xdr:rowOff>
    </xdr:from>
    <xdr:to>
      <xdr:col>3</xdr:col>
      <xdr:colOff>1104900</xdr:colOff>
      <xdr:row>4</xdr:row>
      <xdr:rowOff>114299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21197D79-BDBB-45F9-9838-F51549E39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6" y="85724"/>
          <a:ext cx="1495424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85724</xdr:colOff>
      <xdr:row>4</xdr:row>
      <xdr:rowOff>85724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A7761F-6EF3-4D33-8BEC-5ECAE574C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23924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2</xdr:row>
      <xdr:rowOff>209549</xdr:rowOff>
    </xdr:from>
    <xdr:to>
      <xdr:col>2</xdr:col>
      <xdr:colOff>266700</xdr:colOff>
      <xdr:row>4</xdr:row>
      <xdr:rowOff>123825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CD8B93-EA7C-4B6E-BC48-122D688F9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628649"/>
          <a:ext cx="847725" cy="333376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85724</xdr:rowOff>
    </xdr:from>
    <xdr:to>
      <xdr:col>3</xdr:col>
      <xdr:colOff>809625</xdr:colOff>
      <xdr:row>4</xdr:row>
      <xdr:rowOff>114299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75458951-F5D7-4ABC-A5E0-7F23E81B5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6" y="85724"/>
          <a:ext cx="1495424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66674</xdr:colOff>
      <xdr:row>4</xdr:row>
      <xdr:rowOff>85724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03762A-3913-4BD2-AFC0-C59E5EF47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23924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</xdr:row>
      <xdr:rowOff>209549</xdr:rowOff>
    </xdr:from>
    <xdr:to>
      <xdr:col>2</xdr:col>
      <xdr:colOff>247650</xdr:colOff>
      <xdr:row>4</xdr:row>
      <xdr:rowOff>123825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5FE79E-679A-40D3-BFD2-BB993429F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628649"/>
          <a:ext cx="847725" cy="333376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5</xdr:row>
      <xdr:rowOff>171450</xdr:rowOff>
    </xdr:from>
    <xdr:ext cx="5251951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D2607B-A72C-4CA3-A5CE-361EDBDFCD4C}"/>
            </a:ext>
          </a:extLst>
        </xdr:cNvPr>
        <xdr:cNvSpPr txBox="1"/>
      </xdr:nvSpPr>
      <xdr:spPr>
        <a:xfrm>
          <a:off x="6353175" y="1133475"/>
          <a:ext cx="525195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800" kern="1200"/>
            <a:t>=IF(VLOOKUP(E4,$A$4:$B$13,2,FALSE)=0, "No", "Yes")</a:t>
          </a:r>
        </a:p>
      </xdr:txBody>
    </xdr:sp>
    <xdr:clientData/>
  </xdr:oneCellAnchor>
  <xdr:twoCellAnchor editAs="oneCell">
    <xdr:from>
      <xdr:col>3</xdr:col>
      <xdr:colOff>57151</xdr:colOff>
      <xdr:row>0</xdr:row>
      <xdr:rowOff>85724</xdr:rowOff>
    </xdr:from>
    <xdr:to>
      <xdr:col>4</xdr:col>
      <xdr:colOff>819150</xdr:colOff>
      <xdr:row>4</xdr:row>
      <xdr:rowOff>190499</xdr:rowOff>
    </xdr:to>
    <xdr:pic>
      <xdr:nvPicPr>
        <xdr:cNvPr id="5" name="Picture 4" descr="A green and black logo&#10;&#10;Description automatically generated">
          <a:extLst>
            <a:ext uri="{FF2B5EF4-FFF2-40B4-BE49-F238E27FC236}">
              <a16:creationId xmlns:a16="http://schemas.microsoft.com/office/drawing/2014/main" id="{C17B0F4B-71A9-45F3-8747-B44384961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6" y="85724"/>
          <a:ext cx="1495424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390524</xdr:colOff>
      <xdr:row>4</xdr:row>
      <xdr:rowOff>161924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2AADAD-C1F0-448E-A6F7-DAF275F5C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23924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3</xdr:row>
      <xdr:rowOff>57149</xdr:rowOff>
    </xdr:from>
    <xdr:to>
      <xdr:col>3</xdr:col>
      <xdr:colOff>104775</xdr:colOff>
      <xdr:row>5</xdr:row>
      <xdr:rowOff>0</xdr:rowOff>
    </xdr:to>
    <xdr:pic>
      <xdr:nvPicPr>
        <xdr:cNvPr id="7" name="Pictur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F6709A-8A77-4B04-813F-28FB76459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628649"/>
          <a:ext cx="847725" cy="333376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447676</xdr:colOff>
      <xdr:row>0</xdr:row>
      <xdr:rowOff>85724</xdr:rowOff>
    </xdr:from>
    <xdr:to>
      <xdr:col>4</xdr:col>
      <xdr:colOff>609600</xdr:colOff>
      <xdr:row>4</xdr:row>
      <xdr:rowOff>114299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6390A0F8-7C55-4893-8B5B-55120DD3E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6" y="85724"/>
          <a:ext cx="1381124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314324</xdr:colOff>
      <xdr:row>4</xdr:row>
      <xdr:rowOff>85724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02B2CB-0A85-4851-8174-D7612B49B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23924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561975</xdr:colOff>
      <xdr:row>2</xdr:row>
      <xdr:rowOff>209549</xdr:rowOff>
    </xdr:from>
    <xdr:to>
      <xdr:col>2</xdr:col>
      <xdr:colOff>495300</xdr:colOff>
      <xdr:row>4</xdr:row>
      <xdr:rowOff>123825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417357-3003-4265-8410-1A104172C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628649"/>
          <a:ext cx="847725" cy="333376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85725</xdr:rowOff>
    </xdr:from>
    <xdr:to>
      <xdr:col>0</xdr:col>
      <xdr:colOff>1774807</xdr:colOff>
      <xdr:row>9</xdr:row>
      <xdr:rowOff>34751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237233AA-2F04-41ED-A938-026251469765}"/>
            </a:ext>
          </a:extLst>
        </xdr:cNvPr>
        <xdr:cNvSpPr txBox="1"/>
      </xdr:nvSpPr>
      <xdr:spPr>
        <a:xfrm>
          <a:off x="0" y="1038225"/>
          <a:ext cx="1774807" cy="1044401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27432" rIns="36576" bIns="27432" anchor="ctr" upright="1"/>
        <a:lstStyle/>
        <a:p>
          <a:pPr algn="r"/>
          <a:r>
            <a:rPr lang="en-US" altLang="zh-CN" sz="1600" b="1">
              <a:solidFill>
                <a:srgbClr val="339966"/>
              </a:solidFill>
              <a:latin typeface="+mj-lt" panose="00000000000000000000" charset="0"/>
              <a:ea typeface="+mj-lt" panose="00000000000000000000" charset="0"/>
            </a:rPr>
            <a:t>Vehicle Payment Calculator</a:t>
          </a:r>
        </a:p>
      </xdr:txBody>
    </xdr:sp>
    <xdr:clientData/>
  </xdr:twoCellAnchor>
  <xdr:twoCellAnchor editAs="oneCell">
    <xdr:from>
      <xdr:col>0</xdr:col>
      <xdr:colOff>1958423</xdr:colOff>
      <xdr:row>5</xdr:row>
      <xdr:rowOff>14909</xdr:rowOff>
    </xdr:from>
    <xdr:to>
      <xdr:col>1</xdr:col>
      <xdr:colOff>685800</xdr:colOff>
      <xdr:row>8</xdr:row>
      <xdr:rowOff>91410</xdr:rowOff>
    </xdr:to>
    <xdr:pic>
      <xdr:nvPicPr>
        <xdr:cNvPr id="3" name="Picture 2" descr="Image result for BULLET BIKE">
          <a:extLst>
            <a:ext uri="{FF2B5EF4-FFF2-40B4-BE49-F238E27FC236}">
              <a16:creationId xmlns:a16="http://schemas.microsoft.com/office/drawing/2014/main" id="{02D22556-1923-456F-AD45-656306D1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423" y="976934"/>
          <a:ext cx="794302" cy="733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561975</xdr:colOff>
      <xdr:row>14</xdr:row>
      <xdr:rowOff>171450</xdr:rowOff>
    </xdr:from>
    <xdr:ext cx="2246192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4663AF-E623-40DC-8DA2-62ED5852A3E8}"/>
            </a:ext>
          </a:extLst>
        </xdr:cNvPr>
        <xdr:cNvSpPr txBox="1"/>
      </xdr:nvSpPr>
      <xdr:spPr>
        <a:xfrm>
          <a:off x="3629025" y="3105150"/>
          <a:ext cx="2246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=PMT(C13/12,C14,(C10-(C11+C12)))</a:t>
          </a:r>
        </a:p>
      </xdr:txBody>
    </xdr:sp>
    <xdr:clientData/>
  </xdr:oneCellAnchor>
  <xdr:oneCellAnchor>
    <xdr:from>
      <xdr:col>2</xdr:col>
      <xdr:colOff>571500</xdr:colOff>
      <xdr:row>15</xdr:row>
      <xdr:rowOff>180975</xdr:rowOff>
    </xdr:from>
    <xdr:ext cx="155286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D658B7F-C7BA-403B-A34B-650A4FAF5EB3}"/>
            </a:ext>
          </a:extLst>
        </xdr:cNvPr>
        <xdr:cNvSpPr txBox="1"/>
      </xdr:nvSpPr>
      <xdr:spPr>
        <a:xfrm>
          <a:off x="3638550" y="3333750"/>
          <a:ext cx="1552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=-(C16*C14)+(C11+C12)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1576068</xdr:colOff>
      <xdr:row>4</xdr:row>
      <xdr:rowOff>104775</xdr:rowOff>
    </xdr:to>
    <xdr:pic>
      <xdr:nvPicPr>
        <xdr:cNvPr id="6" name="Picture 5" descr="A green and black logo&#10;&#10;Description automatically generated">
          <a:extLst>
            <a:ext uri="{FF2B5EF4-FFF2-40B4-BE49-F238E27FC236}">
              <a16:creationId xmlns:a16="http://schemas.microsoft.com/office/drawing/2014/main" id="{00679C93-32D4-447D-A39D-004D7A3F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6068" cy="866775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2</xdr:row>
      <xdr:rowOff>38100</xdr:rowOff>
    </xdr:from>
    <xdr:to>
      <xdr:col>2</xdr:col>
      <xdr:colOff>489716</xdr:colOff>
      <xdr:row>4</xdr:row>
      <xdr:rowOff>143203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685E80A-A4E1-4CC2-B544-1EADDB9E1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419100"/>
          <a:ext cx="1070741" cy="486103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1576068</xdr:colOff>
      <xdr:row>4</xdr:row>
      <xdr:rowOff>104775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2638C525-5B58-4533-AAC0-6FA23489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6068" cy="86677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</xdr:row>
      <xdr:rowOff>57150</xdr:rowOff>
    </xdr:from>
    <xdr:to>
      <xdr:col>1</xdr:col>
      <xdr:colOff>1280291</xdr:colOff>
      <xdr:row>4</xdr:row>
      <xdr:rowOff>162253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387847-320F-45FB-84C8-80F1DDFD4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438150"/>
          <a:ext cx="1070741" cy="486103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1576068</xdr:colOff>
      <xdr:row>4</xdr:row>
      <xdr:rowOff>104775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C21033F4-2790-428F-94FD-6606FD97D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6068" cy="866775"/>
        </a:xfrm>
        <a:prstGeom prst="rect">
          <a:avLst/>
        </a:prstGeom>
      </xdr:spPr>
    </xdr:pic>
    <xdr:clientData/>
  </xdr:twoCellAnchor>
  <xdr:twoCellAnchor editAs="oneCell">
    <xdr:from>
      <xdr:col>2</xdr:col>
      <xdr:colOff>1628775</xdr:colOff>
      <xdr:row>2</xdr:row>
      <xdr:rowOff>47625</xdr:rowOff>
    </xdr:from>
    <xdr:to>
      <xdr:col>3</xdr:col>
      <xdr:colOff>632591</xdr:colOff>
      <xdr:row>4</xdr:row>
      <xdr:rowOff>152728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78545F-FC35-4CD6-9B51-DE4010913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428625"/>
          <a:ext cx="1070741" cy="486103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400051</xdr:colOff>
      <xdr:row>0</xdr:row>
      <xdr:rowOff>114299</xdr:rowOff>
    </xdr:from>
    <xdr:to>
      <xdr:col>3</xdr:col>
      <xdr:colOff>561975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79291279-6459-4085-B946-2F312F46F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6" y="114299"/>
          <a:ext cx="1381124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171449</xdr:colOff>
      <xdr:row>4</xdr:row>
      <xdr:rowOff>85724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14F94-D33A-4339-99A5-655405EF6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23924"/>
        </a:xfrm>
        <a:prstGeom prst="rect">
          <a:avLst/>
        </a:prstGeom>
      </xdr:spPr>
    </xdr:pic>
    <xdr:clientData/>
  </xdr:twoCellAnchor>
  <xdr:twoCellAnchor editAs="oneCell">
    <xdr:from>
      <xdr:col>0</xdr:col>
      <xdr:colOff>1514475</xdr:colOff>
      <xdr:row>3</xdr:row>
      <xdr:rowOff>28574</xdr:rowOff>
    </xdr:from>
    <xdr:to>
      <xdr:col>1</xdr:col>
      <xdr:colOff>409575</xdr:colOff>
      <xdr:row>4</xdr:row>
      <xdr:rowOff>152400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DB92DD-279E-41DC-88BA-37003B7F6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" y="657224"/>
          <a:ext cx="847725" cy="333376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2438401</xdr:colOff>
      <xdr:row>0</xdr:row>
      <xdr:rowOff>38099</xdr:rowOff>
    </xdr:from>
    <xdr:to>
      <xdr:col>1</xdr:col>
      <xdr:colOff>790575</xdr:colOff>
      <xdr:row>4</xdr:row>
      <xdr:rowOff>142874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BBC0352F-BE76-4EC6-B37A-AE6A3C313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1" y="38099"/>
          <a:ext cx="1381124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2124074</xdr:colOff>
      <xdr:row>4</xdr:row>
      <xdr:rowOff>161924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9C4988-4070-4C7A-B94F-344FBC11D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23924"/>
        </a:xfrm>
        <a:prstGeom prst="rect">
          <a:avLst/>
        </a:prstGeom>
      </xdr:spPr>
    </xdr:pic>
    <xdr:clientData/>
  </xdr:twoCellAnchor>
  <xdr:twoCellAnchor editAs="oneCell">
    <xdr:from>
      <xdr:col>0</xdr:col>
      <xdr:colOff>1495425</xdr:colOff>
      <xdr:row>3</xdr:row>
      <xdr:rowOff>57149</xdr:rowOff>
    </xdr:from>
    <xdr:to>
      <xdr:col>0</xdr:col>
      <xdr:colOff>2343150</xdr:colOff>
      <xdr:row>5</xdr:row>
      <xdr:rowOff>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2BABC6-CE4C-43E2-A4D9-2F5071803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628649"/>
          <a:ext cx="847725" cy="333376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342901</xdr:colOff>
      <xdr:row>0</xdr:row>
      <xdr:rowOff>47624</xdr:rowOff>
    </xdr:from>
    <xdr:to>
      <xdr:col>2</xdr:col>
      <xdr:colOff>1724025</xdr:colOff>
      <xdr:row>4</xdr:row>
      <xdr:rowOff>152399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82C640A-FBD8-4D70-B1D7-E4ED1207F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6" y="47624"/>
          <a:ext cx="1381124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114299</xdr:colOff>
      <xdr:row>4</xdr:row>
      <xdr:rowOff>161924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1C603E-999F-428D-9EBF-AEEC48109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4" cy="923924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3</xdr:row>
      <xdr:rowOff>57149</xdr:rowOff>
    </xdr:from>
    <xdr:to>
      <xdr:col>2</xdr:col>
      <xdr:colOff>333375</xdr:colOff>
      <xdr:row>5</xdr:row>
      <xdr:rowOff>9525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7A6485-0E20-422F-AC0A-568879AAF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628649"/>
          <a:ext cx="847725" cy="333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8" sqref="E8"/>
    </sheetView>
  </sheetViews>
  <sheetFormatPr defaultRowHeight="16.5" x14ac:dyDescent="0.3"/>
  <cols>
    <col min="1" max="1" width="10.28515625" style="4" bestFit="1" customWidth="1"/>
    <col min="2" max="3" width="11.140625" style="4" customWidth="1"/>
    <col min="4" max="4" width="11.42578125" style="4" customWidth="1"/>
    <col min="5" max="5" width="12.85546875" style="4" customWidth="1"/>
    <col min="6" max="16384" width="9.140625" style="4"/>
  </cols>
  <sheetData>
    <row r="1" spans="1:5" x14ac:dyDescent="0.3">
      <c r="A1" s="349"/>
      <c r="B1" s="350"/>
      <c r="C1" s="350"/>
      <c r="D1" s="350"/>
      <c r="E1" s="351"/>
    </row>
    <row r="2" spans="1:5" x14ac:dyDescent="0.3">
      <c r="A2" s="352"/>
      <c r="B2" s="353"/>
      <c r="C2" s="353"/>
      <c r="D2" s="353"/>
      <c r="E2" s="354"/>
    </row>
    <row r="3" spans="1:5" x14ac:dyDescent="0.3">
      <c r="A3" s="352"/>
      <c r="B3" s="353"/>
      <c r="C3" s="353"/>
      <c r="D3" s="353"/>
      <c r="E3" s="354"/>
    </row>
    <row r="4" spans="1:5" x14ac:dyDescent="0.3">
      <c r="A4" s="352"/>
      <c r="B4" s="353"/>
      <c r="C4" s="353"/>
      <c r="D4" s="353"/>
      <c r="E4" s="354"/>
    </row>
    <row r="5" spans="1:5" ht="17.25" thickBot="1" x14ac:dyDescent="0.35">
      <c r="A5" s="355"/>
      <c r="B5" s="356"/>
      <c r="C5" s="356"/>
      <c r="D5" s="356"/>
      <c r="E5" s="357"/>
    </row>
    <row r="6" spans="1:5" x14ac:dyDescent="0.3">
      <c r="A6" s="340" t="s">
        <v>0</v>
      </c>
      <c r="B6" s="341"/>
      <c r="C6" s="341"/>
      <c r="D6" s="341"/>
      <c r="E6" s="342"/>
    </row>
    <row r="7" spans="1:5" ht="17.25" x14ac:dyDescent="0.3">
      <c r="A7" s="1" t="s">
        <v>1</v>
      </c>
      <c r="B7" s="2" t="s">
        <v>2</v>
      </c>
      <c r="C7" s="2" t="s">
        <v>3</v>
      </c>
      <c r="D7" s="2" t="s">
        <v>4</v>
      </c>
      <c r="E7" s="3" t="s">
        <v>5</v>
      </c>
    </row>
    <row r="8" spans="1:5" ht="17.25" x14ac:dyDescent="0.3">
      <c r="A8" s="1" t="s">
        <v>6</v>
      </c>
      <c r="B8" s="2">
        <v>34</v>
      </c>
      <c r="C8" s="2">
        <v>56</v>
      </c>
      <c r="D8" s="2">
        <v>77</v>
      </c>
      <c r="E8" s="3">
        <f>B8+C8+D8</f>
        <v>167</v>
      </c>
    </row>
    <row r="9" spans="1:5" ht="18" thickBot="1" x14ac:dyDescent="0.35">
      <c r="A9" s="297"/>
      <c r="B9" s="298"/>
      <c r="C9" s="298"/>
      <c r="D9" s="298"/>
      <c r="E9" s="299"/>
    </row>
    <row r="10" spans="1:5" ht="17.25" thickBot="1" x14ac:dyDescent="0.35">
      <c r="A10" s="358" t="s">
        <v>28</v>
      </c>
      <c r="B10" s="359"/>
      <c r="C10" s="359"/>
      <c r="D10" s="359"/>
      <c r="E10" s="360"/>
    </row>
    <row r="11" spans="1:5" ht="17.25" customHeight="1" x14ac:dyDescent="0.3">
      <c r="A11" s="343" t="s">
        <v>7</v>
      </c>
      <c r="B11" s="344"/>
      <c r="C11" s="344"/>
      <c r="D11" s="344"/>
      <c r="E11" s="345"/>
    </row>
    <row r="12" spans="1:5" ht="17.25" thickBot="1" x14ac:dyDescent="0.35">
      <c r="A12" s="346"/>
      <c r="B12" s="347"/>
      <c r="C12" s="347"/>
      <c r="D12" s="347"/>
      <c r="E12" s="348"/>
    </row>
  </sheetData>
  <mergeCells count="4">
    <mergeCell ref="A6:E6"/>
    <mergeCell ref="A11:E12"/>
    <mergeCell ref="A1:E5"/>
    <mergeCell ref="A10:E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1A61-495F-49A6-9521-DDFD879EBAD9}">
  <dimension ref="A1:B13"/>
  <sheetViews>
    <sheetView workbookViewId="0">
      <selection activeCell="B10" sqref="B10"/>
    </sheetView>
  </sheetViews>
  <sheetFormatPr defaultRowHeight="16.5" x14ac:dyDescent="0.3"/>
  <cols>
    <col min="1" max="1" width="33.85546875" style="4" customWidth="1"/>
    <col min="2" max="2" width="23.140625" style="4" customWidth="1"/>
    <col min="3" max="16384" width="9.140625" style="4"/>
  </cols>
  <sheetData>
    <row r="1" spans="1:2" x14ac:dyDescent="0.3">
      <c r="A1" s="349"/>
      <c r="B1" s="351"/>
    </row>
    <row r="2" spans="1:2" x14ac:dyDescent="0.3">
      <c r="A2" s="352"/>
      <c r="B2" s="354"/>
    </row>
    <row r="3" spans="1:2" x14ac:dyDescent="0.3">
      <c r="A3" s="352"/>
      <c r="B3" s="354"/>
    </row>
    <row r="4" spans="1:2" x14ac:dyDescent="0.3">
      <c r="A4" s="352"/>
      <c r="B4" s="354"/>
    </row>
    <row r="5" spans="1:2" ht="17.25" thickBot="1" x14ac:dyDescent="0.35">
      <c r="A5" s="355"/>
      <c r="B5" s="357"/>
    </row>
    <row r="6" spans="1:2" x14ac:dyDescent="0.3">
      <c r="A6" s="361" t="s">
        <v>8</v>
      </c>
      <c r="B6" s="362"/>
    </row>
    <row r="7" spans="1:2" ht="17.25" x14ac:dyDescent="0.3">
      <c r="A7" s="13" t="s">
        <v>9</v>
      </c>
      <c r="B7" s="14">
        <v>500</v>
      </c>
    </row>
    <row r="8" spans="1:2" ht="17.25" x14ac:dyDescent="0.3">
      <c r="A8" s="13" t="s">
        <v>10</v>
      </c>
      <c r="B8" s="14">
        <v>20</v>
      </c>
    </row>
    <row r="9" spans="1:2" ht="17.25" x14ac:dyDescent="0.3">
      <c r="A9" s="13" t="s">
        <v>11</v>
      </c>
      <c r="B9" s="14">
        <f>B7-B8</f>
        <v>480</v>
      </c>
    </row>
    <row r="10" spans="1:2" ht="18" thickBot="1" x14ac:dyDescent="0.35">
      <c r="A10" s="295"/>
      <c r="B10" s="296"/>
    </row>
    <row r="11" spans="1:2" ht="17.25" thickBot="1" x14ac:dyDescent="0.35">
      <c r="A11" s="358" t="s">
        <v>28</v>
      </c>
      <c r="B11" s="360"/>
    </row>
    <row r="12" spans="1:2" x14ac:dyDescent="0.3">
      <c r="A12" s="363" t="s">
        <v>12</v>
      </c>
      <c r="B12" s="364"/>
    </row>
    <row r="13" spans="1:2" ht="19.5" customHeight="1" thickBot="1" x14ac:dyDescent="0.35">
      <c r="A13" s="365"/>
      <c r="B13" s="366"/>
    </row>
  </sheetData>
  <mergeCells count="4">
    <mergeCell ref="A6:B6"/>
    <mergeCell ref="A12:B13"/>
    <mergeCell ref="A1:B5"/>
    <mergeCell ref="A11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1354-915A-4AAD-85C9-FABD1626DC20}">
  <dimension ref="A1:D12"/>
  <sheetViews>
    <sheetView workbookViewId="0">
      <selection activeCell="D9" sqref="D9"/>
    </sheetView>
  </sheetViews>
  <sheetFormatPr defaultRowHeight="16.5" x14ac:dyDescent="0.3"/>
  <cols>
    <col min="1" max="1" width="12.140625" style="4" customWidth="1"/>
    <col min="2" max="2" width="12.28515625" style="4" customWidth="1"/>
    <col min="3" max="3" width="13.85546875" style="4" customWidth="1"/>
    <col min="4" max="4" width="18.28515625" style="4" customWidth="1"/>
    <col min="5" max="16384" width="9.140625" style="4"/>
  </cols>
  <sheetData>
    <row r="1" spans="1:4" x14ac:dyDescent="0.3">
      <c r="A1" s="349"/>
      <c r="B1" s="350"/>
      <c r="C1" s="350"/>
      <c r="D1" s="351"/>
    </row>
    <row r="2" spans="1:4" x14ac:dyDescent="0.3">
      <c r="A2" s="352"/>
      <c r="B2" s="353"/>
      <c r="C2" s="353"/>
      <c r="D2" s="354"/>
    </row>
    <row r="3" spans="1:4" x14ac:dyDescent="0.3">
      <c r="A3" s="352"/>
      <c r="B3" s="353"/>
      <c r="C3" s="353"/>
      <c r="D3" s="354"/>
    </row>
    <row r="4" spans="1:4" x14ac:dyDescent="0.3">
      <c r="A4" s="352"/>
      <c r="B4" s="353"/>
      <c r="C4" s="353"/>
      <c r="D4" s="354"/>
    </row>
    <row r="5" spans="1:4" ht="17.25" thickBot="1" x14ac:dyDescent="0.35">
      <c r="A5" s="355"/>
      <c r="B5" s="356"/>
      <c r="C5" s="356"/>
      <c r="D5" s="357"/>
    </row>
    <row r="6" spans="1:4" x14ac:dyDescent="0.3">
      <c r="A6" s="367" t="s">
        <v>13</v>
      </c>
      <c r="B6" s="368"/>
      <c r="C6" s="368"/>
      <c r="D6" s="369"/>
    </row>
    <row r="7" spans="1:4" x14ac:dyDescent="0.3">
      <c r="A7" s="284" t="s">
        <v>22</v>
      </c>
      <c r="B7" s="285" t="s">
        <v>23</v>
      </c>
      <c r="C7" s="285" t="s">
        <v>24</v>
      </c>
      <c r="D7" s="286" t="s">
        <v>25</v>
      </c>
    </row>
    <row r="8" spans="1:4" x14ac:dyDescent="0.3">
      <c r="A8" s="284" t="s">
        <v>16</v>
      </c>
      <c r="B8" s="285">
        <v>25</v>
      </c>
      <c r="C8" s="285">
        <v>2</v>
      </c>
      <c r="D8" s="287">
        <f>B8*C8</f>
        <v>50</v>
      </c>
    </row>
    <row r="9" spans="1:4" x14ac:dyDescent="0.3">
      <c r="A9" s="292"/>
      <c r="B9" s="293"/>
      <c r="C9" s="293"/>
      <c r="D9" s="294"/>
    </row>
    <row r="10" spans="1:4" ht="17.25" thickBot="1" x14ac:dyDescent="0.35">
      <c r="A10" s="370" t="s">
        <v>28</v>
      </c>
      <c r="B10" s="371"/>
      <c r="C10" s="371"/>
      <c r="D10" s="372"/>
    </row>
    <row r="11" spans="1:4" ht="17.25" customHeight="1" x14ac:dyDescent="0.3">
      <c r="A11" s="373" t="s">
        <v>379</v>
      </c>
      <c r="B11" s="374"/>
      <c r="C11" s="374"/>
      <c r="D11" s="375"/>
    </row>
    <row r="12" spans="1:4" ht="17.25" thickBot="1" x14ac:dyDescent="0.35">
      <c r="A12" s="376"/>
      <c r="B12" s="377"/>
      <c r="C12" s="377"/>
      <c r="D12" s="378"/>
    </row>
  </sheetData>
  <mergeCells count="4">
    <mergeCell ref="A6:D6"/>
    <mergeCell ref="A10:D10"/>
    <mergeCell ref="A1:D5"/>
    <mergeCell ref="A11:D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B586-6BC2-40AF-B87C-9FBECD51A6D0}">
  <dimension ref="A1:C12"/>
  <sheetViews>
    <sheetView workbookViewId="0">
      <selection activeCell="C8" sqref="C8"/>
    </sheetView>
  </sheetViews>
  <sheetFormatPr defaultRowHeight="16.5" x14ac:dyDescent="0.3"/>
  <cols>
    <col min="1" max="1" width="14.5703125" style="4" customWidth="1"/>
    <col min="2" max="2" width="21.28515625" style="4" customWidth="1"/>
    <col min="3" max="3" width="20.7109375" style="4" customWidth="1"/>
    <col min="4" max="16384" width="9.140625" style="4"/>
  </cols>
  <sheetData>
    <row r="1" spans="1:3" x14ac:dyDescent="0.3">
      <c r="A1" s="349"/>
      <c r="B1" s="350"/>
      <c r="C1" s="351"/>
    </row>
    <row r="2" spans="1:3" x14ac:dyDescent="0.3">
      <c r="A2" s="352"/>
      <c r="B2" s="353"/>
      <c r="C2" s="354"/>
    </row>
    <row r="3" spans="1:3" x14ac:dyDescent="0.3">
      <c r="A3" s="352"/>
      <c r="B3" s="353"/>
      <c r="C3" s="354"/>
    </row>
    <row r="4" spans="1:3" x14ac:dyDescent="0.3">
      <c r="A4" s="352"/>
      <c r="B4" s="353"/>
      <c r="C4" s="354"/>
    </row>
    <row r="5" spans="1:3" ht="17.25" thickBot="1" x14ac:dyDescent="0.35">
      <c r="A5" s="355"/>
      <c r="B5" s="356"/>
      <c r="C5" s="357"/>
    </row>
    <row r="6" spans="1:3" x14ac:dyDescent="0.3">
      <c r="A6" s="367" t="s">
        <v>18</v>
      </c>
      <c r="B6" s="368"/>
      <c r="C6" s="369"/>
    </row>
    <row r="7" spans="1:3" x14ac:dyDescent="0.3">
      <c r="A7" s="284" t="s">
        <v>20</v>
      </c>
      <c r="B7" s="285" t="s">
        <v>21</v>
      </c>
      <c r="C7" s="286" t="s">
        <v>19</v>
      </c>
    </row>
    <row r="8" spans="1:3" x14ac:dyDescent="0.3">
      <c r="A8" s="284">
        <v>250</v>
      </c>
      <c r="B8" s="285">
        <v>300</v>
      </c>
      <c r="C8" s="288">
        <f>A8/B8</f>
        <v>0.83333333333333337</v>
      </c>
    </row>
    <row r="9" spans="1:3" ht="17.25" thickBot="1" x14ac:dyDescent="0.35">
      <c r="A9" s="289"/>
      <c r="B9" s="290"/>
      <c r="C9" s="291"/>
    </row>
    <row r="10" spans="1:3" ht="17.25" thickBot="1" x14ac:dyDescent="0.35">
      <c r="A10" s="358" t="s">
        <v>28</v>
      </c>
      <c r="B10" s="359"/>
      <c r="C10" s="360"/>
    </row>
    <row r="11" spans="1:3" x14ac:dyDescent="0.3">
      <c r="A11" s="379" t="s">
        <v>17</v>
      </c>
      <c r="B11" s="380"/>
      <c r="C11" s="381"/>
    </row>
    <row r="12" spans="1:3" ht="17.25" thickBot="1" x14ac:dyDescent="0.35">
      <c r="A12" s="382"/>
      <c r="B12" s="383"/>
      <c r="C12" s="384"/>
    </row>
  </sheetData>
  <mergeCells count="4">
    <mergeCell ref="A6:C6"/>
    <mergeCell ref="A11:C12"/>
    <mergeCell ref="A1:C5"/>
    <mergeCell ref="A10:C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4B8C-3366-41D0-AEB2-44EAD7E04F7C}">
  <dimension ref="A1:E14"/>
  <sheetViews>
    <sheetView workbookViewId="0">
      <selection activeCell="C11" sqref="C11"/>
    </sheetView>
  </sheetViews>
  <sheetFormatPr defaultRowHeight="16.5" x14ac:dyDescent="0.3"/>
  <cols>
    <col min="1" max="2" width="9.140625" style="4"/>
    <col min="3" max="3" width="21.28515625" style="4" customWidth="1"/>
    <col min="4" max="16384" width="9.140625" style="4"/>
  </cols>
  <sheetData>
    <row r="1" spans="1:5" x14ac:dyDescent="0.3">
      <c r="A1" s="349"/>
      <c r="B1" s="350"/>
      <c r="C1" s="350"/>
      <c r="D1" s="350"/>
      <c r="E1" s="351"/>
    </row>
    <row r="2" spans="1:5" x14ac:dyDescent="0.3">
      <c r="A2" s="352"/>
      <c r="B2" s="353"/>
      <c r="C2" s="353"/>
      <c r="D2" s="353"/>
      <c r="E2" s="354"/>
    </row>
    <row r="3" spans="1:5" x14ac:dyDescent="0.3">
      <c r="A3" s="352"/>
      <c r="B3" s="353"/>
      <c r="C3" s="353"/>
      <c r="D3" s="353"/>
      <c r="E3" s="354"/>
    </row>
    <row r="4" spans="1:5" x14ac:dyDescent="0.3">
      <c r="A4" s="352"/>
      <c r="B4" s="353"/>
      <c r="C4" s="353"/>
      <c r="D4" s="353"/>
      <c r="E4" s="354"/>
    </row>
    <row r="5" spans="1:5" ht="17.25" thickBot="1" x14ac:dyDescent="0.35">
      <c r="A5" s="355"/>
      <c r="B5" s="356"/>
      <c r="C5" s="356"/>
      <c r="D5" s="356"/>
      <c r="E5" s="357"/>
    </row>
    <row r="6" spans="1:5" x14ac:dyDescent="0.3">
      <c r="A6" s="385" t="s">
        <v>30</v>
      </c>
      <c r="B6" s="386"/>
      <c r="C6" s="386"/>
      <c r="D6" s="386"/>
      <c r="E6" s="387"/>
    </row>
    <row r="7" spans="1:5" x14ac:dyDescent="0.3">
      <c r="A7" s="9"/>
      <c r="C7" s="17" t="s">
        <v>380</v>
      </c>
      <c r="E7" s="10"/>
    </row>
    <row r="8" spans="1:5" x14ac:dyDescent="0.3">
      <c r="A8" s="9"/>
      <c r="C8" s="17" t="s">
        <v>27</v>
      </c>
      <c r="E8" s="10"/>
    </row>
    <row r="9" spans="1:5" x14ac:dyDescent="0.3">
      <c r="A9" s="9"/>
      <c r="C9" s="18"/>
      <c r="E9" s="10"/>
    </row>
    <row r="10" spans="1:5" x14ac:dyDescent="0.3">
      <c r="A10" s="9"/>
      <c r="C10" s="300" t="str">
        <f>PROPER(C8)</f>
        <v>Kommu Naveen</v>
      </c>
      <c r="E10" s="10"/>
    </row>
    <row r="11" spans="1:5" ht="17.25" thickBot="1" x14ac:dyDescent="0.35">
      <c r="A11" s="9"/>
      <c r="C11" s="18"/>
      <c r="E11" s="10"/>
    </row>
    <row r="12" spans="1:5" ht="15" customHeight="1" thickBot="1" x14ac:dyDescent="0.35">
      <c r="A12" s="388" t="s">
        <v>28</v>
      </c>
      <c r="B12" s="389"/>
      <c r="C12" s="389"/>
      <c r="D12" s="389"/>
      <c r="E12" s="390"/>
    </row>
    <row r="13" spans="1:5" ht="15.75" customHeight="1" x14ac:dyDescent="0.3">
      <c r="A13" s="391" t="s">
        <v>29</v>
      </c>
      <c r="B13" s="392"/>
      <c r="C13" s="392"/>
      <c r="D13" s="392"/>
      <c r="E13" s="393"/>
    </row>
    <row r="14" spans="1:5" ht="17.25" thickBot="1" x14ac:dyDescent="0.35">
      <c r="A14" s="394"/>
      <c r="B14" s="395"/>
      <c r="C14" s="395"/>
      <c r="D14" s="395"/>
      <c r="E14" s="396"/>
    </row>
  </sheetData>
  <mergeCells count="4">
    <mergeCell ref="A6:E6"/>
    <mergeCell ref="A12:E12"/>
    <mergeCell ref="A13:E14"/>
    <mergeCell ref="A1:E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4CF-6182-4D4D-AF29-F84DCF36541F}">
  <dimension ref="A1:E14"/>
  <sheetViews>
    <sheetView workbookViewId="0">
      <selection activeCell="C11" sqref="C11"/>
    </sheetView>
  </sheetViews>
  <sheetFormatPr defaultRowHeight="16.5" x14ac:dyDescent="0.3"/>
  <cols>
    <col min="1" max="2" width="9.140625" style="4"/>
    <col min="3" max="3" width="19.85546875" style="4" bestFit="1" customWidth="1"/>
    <col min="4" max="16384" width="9.140625" style="4"/>
  </cols>
  <sheetData>
    <row r="1" spans="1:5" x14ac:dyDescent="0.3">
      <c r="A1" s="349"/>
      <c r="B1" s="350"/>
      <c r="C1" s="350"/>
      <c r="D1" s="350"/>
      <c r="E1" s="351"/>
    </row>
    <row r="2" spans="1:5" x14ac:dyDescent="0.3">
      <c r="A2" s="352"/>
      <c r="B2" s="353"/>
      <c r="C2" s="353"/>
      <c r="D2" s="353"/>
      <c r="E2" s="354"/>
    </row>
    <row r="3" spans="1:5" x14ac:dyDescent="0.3">
      <c r="A3" s="352"/>
      <c r="B3" s="353"/>
      <c r="C3" s="353"/>
      <c r="D3" s="353"/>
      <c r="E3" s="354"/>
    </row>
    <row r="4" spans="1:5" x14ac:dyDescent="0.3">
      <c r="A4" s="352"/>
      <c r="B4" s="353"/>
      <c r="C4" s="353"/>
      <c r="D4" s="353"/>
      <c r="E4" s="354"/>
    </row>
    <row r="5" spans="1:5" ht="17.25" thickBot="1" x14ac:dyDescent="0.35">
      <c r="A5" s="355"/>
      <c r="B5" s="356"/>
      <c r="C5" s="356"/>
      <c r="D5" s="356"/>
      <c r="E5" s="357"/>
    </row>
    <row r="6" spans="1:5" x14ac:dyDescent="0.3">
      <c r="A6" s="385" t="s">
        <v>31</v>
      </c>
      <c r="B6" s="386"/>
      <c r="C6" s="386"/>
      <c r="D6" s="386"/>
      <c r="E6" s="387"/>
    </row>
    <row r="7" spans="1:5" x14ac:dyDescent="0.3">
      <c r="A7" s="9"/>
      <c r="C7" s="15" t="s">
        <v>380</v>
      </c>
      <c r="E7" s="10"/>
    </row>
    <row r="8" spans="1:5" x14ac:dyDescent="0.3">
      <c r="A8" s="9"/>
      <c r="C8" s="17" t="s">
        <v>32</v>
      </c>
      <c r="E8" s="10"/>
    </row>
    <row r="9" spans="1:5" x14ac:dyDescent="0.3">
      <c r="A9" s="9"/>
      <c r="C9" s="18"/>
      <c r="E9" s="10"/>
    </row>
    <row r="10" spans="1:5" x14ac:dyDescent="0.3">
      <c r="A10" s="9"/>
      <c r="C10" s="300" t="str">
        <f>LOWER(C8)</f>
        <v>naveen kommu</v>
      </c>
      <c r="E10" s="10"/>
    </row>
    <row r="11" spans="1:5" ht="17.25" thickBot="1" x14ac:dyDescent="0.35">
      <c r="A11" s="9"/>
      <c r="C11" s="18"/>
      <c r="E11" s="10"/>
    </row>
    <row r="12" spans="1:5" ht="17.25" thickBot="1" x14ac:dyDescent="0.35">
      <c r="A12" s="23" t="s">
        <v>28</v>
      </c>
      <c r="B12" s="21"/>
      <c r="C12" s="24"/>
      <c r="D12" s="21"/>
      <c r="E12" s="22"/>
    </row>
    <row r="13" spans="1:5" x14ac:dyDescent="0.3">
      <c r="A13" s="391" t="s">
        <v>33</v>
      </c>
      <c r="B13" s="392"/>
      <c r="C13" s="392"/>
      <c r="D13" s="392"/>
      <c r="E13" s="393"/>
    </row>
    <row r="14" spans="1:5" ht="17.25" thickBot="1" x14ac:dyDescent="0.35">
      <c r="A14" s="394"/>
      <c r="B14" s="395"/>
      <c r="C14" s="395"/>
      <c r="D14" s="395"/>
      <c r="E14" s="396"/>
    </row>
  </sheetData>
  <mergeCells count="3">
    <mergeCell ref="A6:E6"/>
    <mergeCell ref="A13:E14"/>
    <mergeCell ref="A1:E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801D-4800-401D-8641-CBE593D8B0CB}">
  <dimension ref="A1:E14"/>
  <sheetViews>
    <sheetView workbookViewId="0">
      <selection activeCell="I16" sqref="I16"/>
    </sheetView>
  </sheetViews>
  <sheetFormatPr defaultRowHeight="15" x14ac:dyDescent="0.25"/>
  <cols>
    <col min="3" max="3" width="19.85546875" bestFit="1" customWidth="1"/>
  </cols>
  <sheetData>
    <row r="1" spans="1:5" x14ac:dyDescent="0.25">
      <c r="A1" s="403"/>
      <c r="B1" s="404"/>
      <c r="C1" s="404"/>
      <c r="D1" s="404"/>
      <c r="E1" s="405"/>
    </row>
    <row r="2" spans="1:5" x14ac:dyDescent="0.25">
      <c r="A2" s="406"/>
      <c r="B2" s="407"/>
      <c r="C2" s="407"/>
      <c r="D2" s="407"/>
      <c r="E2" s="408"/>
    </row>
    <row r="3" spans="1:5" x14ac:dyDescent="0.25">
      <c r="A3" s="406"/>
      <c r="B3" s="407"/>
      <c r="C3" s="407"/>
      <c r="D3" s="407"/>
      <c r="E3" s="408"/>
    </row>
    <row r="4" spans="1:5" x14ac:dyDescent="0.25">
      <c r="A4" s="406"/>
      <c r="B4" s="407"/>
      <c r="C4" s="407"/>
      <c r="D4" s="407"/>
      <c r="E4" s="408"/>
    </row>
    <row r="5" spans="1:5" ht="15.75" thickBot="1" x14ac:dyDescent="0.3">
      <c r="A5" s="409"/>
      <c r="B5" s="410"/>
      <c r="C5" s="410"/>
      <c r="D5" s="410"/>
      <c r="E5" s="411"/>
    </row>
    <row r="6" spans="1:5" ht="16.5" thickBot="1" x14ac:dyDescent="0.3">
      <c r="A6" s="385" t="s">
        <v>34</v>
      </c>
      <c r="B6" s="386"/>
      <c r="C6" s="386"/>
      <c r="D6" s="386"/>
      <c r="E6" s="387"/>
    </row>
    <row r="7" spans="1:5" ht="16.5" x14ac:dyDescent="0.3">
      <c r="A7" s="8"/>
      <c r="B7" s="93"/>
      <c r="C7" s="15" t="s">
        <v>380</v>
      </c>
      <c r="D7" s="93"/>
      <c r="E7" s="94"/>
    </row>
    <row r="8" spans="1:5" ht="16.5" x14ac:dyDescent="0.3">
      <c r="A8" s="9"/>
      <c r="B8" s="4"/>
      <c r="C8" s="15" t="s">
        <v>35</v>
      </c>
      <c r="D8" s="4"/>
      <c r="E8" s="10"/>
    </row>
    <row r="9" spans="1:5" ht="17.25" thickBot="1" x14ac:dyDescent="0.35">
      <c r="A9" s="9"/>
      <c r="B9" s="4"/>
      <c r="C9" s="16"/>
      <c r="D9" s="4"/>
      <c r="E9" s="10"/>
    </row>
    <row r="10" spans="1:5" ht="17.25" thickBot="1" x14ac:dyDescent="0.35">
      <c r="A10" s="9"/>
      <c r="B10" s="4"/>
      <c r="C10" s="301" t="str">
        <f>UPPER(C8)</f>
        <v>NAVEEN KOMMU</v>
      </c>
      <c r="D10" s="4"/>
      <c r="E10" s="10"/>
    </row>
    <row r="11" spans="1:5" ht="17.25" thickBot="1" x14ac:dyDescent="0.35">
      <c r="A11" s="11"/>
      <c r="B11" s="5"/>
      <c r="C11" s="26"/>
      <c r="D11" s="5"/>
      <c r="E11" s="12"/>
    </row>
    <row r="12" spans="1:5" ht="17.25" thickBot="1" x14ac:dyDescent="0.35">
      <c r="A12" s="27" t="s">
        <v>28</v>
      </c>
      <c r="B12" s="302"/>
      <c r="C12" s="28"/>
      <c r="D12" s="302"/>
      <c r="E12" s="303"/>
    </row>
    <row r="13" spans="1:5" x14ac:dyDescent="0.25">
      <c r="A13" s="397" t="s">
        <v>36</v>
      </c>
      <c r="B13" s="398"/>
      <c r="C13" s="398"/>
      <c r="D13" s="398"/>
      <c r="E13" s="399"/>
    </row>
    <row r="14" spans="1:5" ht="15.75" thickBot="1" x14ac:dyDescent="0.3">
      <c r="A14" s="400"/>
      <c r="B14" s="401"/>
      <c r="C14" s="401"/>
      <c r="D14" s="401"/>
      <c r="E14" s="402"/>
    </row>
  </sheetData>
  <mergeCells count="3">
    <mergeCell ref="A6:E6"/>
    <mergeCell ref="A13:E14"/>
    <mergeCell ref="A1:E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BCF7-2E3E-4F06-A81F-B3FB3B0E082D}">
  <dimension ref="A1:E13"/>
  <sheetViews>
    <sheetView workbookViewId="0">
      <selection activeCell="G4" sqref="G4"/>
    </sheetView>
  </sheetViews>
  <sheetFormatPr defaultRowHeight="16.5" x14ac:dyDescent="0.3"/>
  <cols>
    <col min="1" max="2" width="9.140625" style="4"/>
    <col min="3" max="3" width="19.140625" style="4" customWidth="1"/>
    <col min="4" max="4" width="8.7109375" style="4" customWidth="1"/>
    <col min="5" max="5" width="10.5703125" style="4" customWidth="1"/>
    <col min="6" max="16384" width="9.140625" style="4"/>
  </cols>
  <sheetData>
    <row r="1" spans="1:5" x14ac:dyDescent="0.3">
      <c r="A1" s="349"/>
      <c r="B1" s="350"/>
      <c r="C1" s="350"/>
      <c r="D1" s="350"/>
      <c r="E1" s="351"/>
    </row>
    <row r="2" spans="1:5" x14ac:dyDescent="0.3">
      <c r="A2" s="352"/>
      <c r="B2" s="353"/>
      <c r="C2" s="353"/>
      <c r="D2" s="353"/>
      <c r="E2" s="354"/>
    </row>
    <row r="3" spans="1:5" x14ac:dyDescent="0.3">
      <c r="A3" s="352"/>
      <c r="B3" s="353"/>
      <c r="C3" s="353"/>
      <c r="D3" s="353"/>
      <c r="E3" s="354"/>
    </row>
    <row r="4" spans="1:5" x14ac:dyDescent="0.3">
      <c r="A4" s="352"/>
      <c r="B4" s="353"/>
      <c r="C4" s="353"/>
      <c r="D4" s="353"/>
      <c r="E4" s="354"/>
    </row>
    <row r="5" spans="1:5" ht="17.25" thickBot="1" x14ac:dyDescent="0.35">
      <c r="A5" s="355"/>
      <c r="B5" s="356"/>
      <c r="C5" s="356"/>
      <c r="D5" s="356"/>
      <c r="E5" s="357"/>
    </row>
    <row r="6" spans="1:5" ht="17.25" thickBot="1" x14ac:dyDescent="0.35">
      <c r="A6" s="412" t="s">
        <v>37</v>
      </c>
      <c r="B6" s="413"/>
      <c r="C6" s="386"/>
      <c r="D6" s="413"/>
      <c r="E6" s="414"/>
    </row>
    <row r="7" spans="1:5" x14ac:dyDescent="0.3">
      <c r="A7" s="9"/>
      <c r="B7" s="29"/>
      <c r="C7" s="15" t="s">
        <v>382</v>
      </c>
      <c r="E7" s="10"/>
    </row>
    <row r="8" spans="1:5" ht="18" thickBot="1" x14ac:dyDescent="0.35">
      <c r="A8" s="9"/>
      <c r="B8" s="30"/>
      <c r="C8" s="304" t="s">
        <v>39</v>
      </c>
      <c r="E8" s="10"/>
    </row>
    <row r="9" spans="1:5" ht="17.25" thickBot="1" x14ac:dyDescent="0.35">
      <c r="A9" s="9"/>
      <c r="C9" s="301">
        <f>LEN(C8)</f>
        <v>6</v>
      </c>
      <c r="E9" s="10"/>
    </row>
    <row r="10" spans="1:5" ht="17.25" thickBot="1" x14ac:dyDescent="0.35">
      <c r="C10" s="16"/>
      <c r="E10" s="10"/>
    </row>
    <row r="11" spans="1:5" ht="17.25" thickBot="1" x14ac:dyDescent="0.35">
      <c r="A11" s="418" t="s">
        <v>28</v>
      </c>
      <c r="B11" s="419"/>
      <c r="C11" s="419"/>
      <c r="D11" s="419"/>
      <c r="E11" s="420"/>
    </row>
    <row r="12" spans="1:5" x14ac:dyDescent="0.3">
      <c r="A12" s="415" t="s">
        <v>40</v>
      </c>
      <c r="B12" s="416"/>
      <c r="C12" s="416"/>
      <c r="D12" s="416"/>
      <c r="E12" s="417"/>
    </row>
    <row r="13" spans="1:5" ht="17.25" thickBot="1" x14ac:dyDescent="0.35">
      <c r="A13" s="394"/>
      <c r="B13" s="395"/>
      <c r="C13" s="395"/>
      <c r="D13" s="395"/>
      <c r="E13" s="396"/>
    </row>
  </sheetData>
  <mergeCells count="4">
    <mergeCell ref="A6:E6"/>
    <mergeCell ref="A12:E13"/>
    <mergeCell ref="A11:E11"/>
    <mergeCell ref="A1:E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A54C-665C-414A-B59C-C8A1EC370B78}">
  <dimension ref="A1:E16"/>
  <sheetViews>
    <sheetView workbookViewId="0">
      <selection activeCell="C11" sqref="C11"/>
    </sheetView>
  </sheetViews>
  <sheetFormatPr defaultRowHeight="16.5" x14ac:dyDescent="0.3"/>
  <cols>
    <col min="1" max="1" width="9.140625" style="4"/>
    <col min="2" max="2" width="3.5703125" style="4" customWidth="1"/>
    <col min="3" max="3" width="23.28515625" style="4" customWidth="1"/>
    <col min="4" max="4" width="9.140625" style="4"/>
    <col min="5" max="5" width="11" style="4" customWidth="1"/>
    <col min="6" max="16384" width="9.140625" style="4"/>
  </cols>
  <sheetData>
    <row r="1" spans="1:5" x14ac:dyDescent="0.3">
      <c r="A1" s="349"/>
      <c r="B1" s="350"/>
      <c r="C1" s="350"/>
      <c r="D1" s="350"/>
      <c r="E1" s="351"/>
    </row>
    <row r="2" spans="1:5" x14ac:dyDescent="0.3">
      <c r="A2" s="352"/>
      <c r="B2" s="353"/>
      <c r="C2" s="353"/>
      <c r="D2" s="353"/>
      <c r="E2" s="354"/>
    </row>
    <row r="3" spans="1:5" x14ac:dyDescent="0.3">
      <c r="A3" s="352"/>
      <c r="B3" s="353"/>
      <c r="C3" s="353"/>
      <c r="D3" s="353"/>
      <c r="E3" s="354"/>
    </row>
    <row r="4" spans="1:5" x14ac:dyDescent="0.3">
      <c r="A4" s="352"/>
      <c r="B4" s="353"/>
      <c r="C4" s="353"/>
      <c r="D4" s="353"/>
      <c r="E4" s="354"/>
    </row>
    <row r="5" spans="1:5" ht="17.25" thickBot="1" x14ac:dyDescent="0.35">
      <c r="A5" s="355"/>
      <c r="B5" s="356"/>
      <c r="C5" s="356"/>
      <c r="D5" s="356"/>
      <c r="E5" s="357"/>
    </row>
    <row r="6" spans="1:5" x14ac:dyDescent="0.3">
      <c r="A6" s="385" t="s">
        <v>41</v>
      </c>
      <c r="B6" s="386"/>
      <c r="C6" s="386"/>
      <c r="D6" s="386"/>
      <c r="E6" s="387"/>
    </row>
    <row r="7" spans="1:5" x14ac:dyDescent="0.3">
      <c r="A7" s="9"/>
      <c r="C7" s="15" t="s">
        <v>383</v>
      </c>
      <c r="E7" s="10"/>
    </row>
    <row r="8" spans="1:5" ht="17.25" x14ac:dyDescent="0.3">
      <c r="A8" s="9"/>
      <c r="C8" s="31" t="s">
        <v>38</v>
      </c>
      <c r="E8" s="10"/>
    </row>
    <row r="9" spans="1:5" ht="17.25" x14ac:dyDescent="0.3">
      <c r="A9" s="9"/>
      <c r="C9" s="31" t="s">
        <v>39</v>
      </c>
      <c r="E9" s="10"/>
    </row>
    <row r="10" spans="1:5" x14ac:dyDescent="0.3">
      <c r="A10" s="9"/>
      <c r="C10" s="300" t="str">
        <f>CONCATENATE(C8," ",C9)</f>
        <v>KOMMU NAVEEN</v>
      </c>
      <c r="E10" s="10"/>
    </row>
    <row r="11" spans="1:5" x14ac:dyDescent="0.3">
      <c r="A11" s="9"/>
      <c r="C11" s="16"/>
      <c r="E11" s="10"/>
    </row>
    <row r="12" spans="1:5" x14ac:dyDescent="0.3">
      <c r="A12" s="9"/>
      <c r="C12" s="16"/>
      <c r="E12" s="10"/>
    </row>
    <row r="13" spans="1:5" ht="17.25" thickBot="1" x14ac:dyDescent="0.35">
      <c r="A13" s="9"/>
      <c r="C13" s="16"/>
      <c r="E13" s="10"/>
    </row>
    <row r="14" spans="1:5" ht="17.25" thickBot="1" x14ac:dyDescent="0.35">
      <c r="A14" s="19" t="s">
        <v>28</v>
      </c>
      <c r="B14" s="21"/>
      <c r="C14" s="20"/>
      <c r="D14" s="21"/>
      <c r="E14" s="22"/>
    </row>
    <row r="15" spans="1:5" x14ac:dyDescent="0.3">
      <c r="A15" s="421" t="s">
        <v>42</v>
      </c>
      <c r="B15" s="422"/>
      <c r="C15" s="422"/>
      <c r="D15" s="422"/>
      <c r="E15" s="423"/>
    </row>
    <row r="16" spans="1:5" ht="17.25" thickBot="1" x14ac:dyDescent="0.35">
      <c r="A16" s="424"/>
      <c r="B16" s="425"/>
      <c r="C16" s="425"/>
      <c r="D16" s="425"/>
      <c r="E16" s="426"/>
    </row>
  </sheetData>
  <mergeCells count="3">
    <mergeCell ref="A6:E6"/>
    <mergeCell ref="A15:E16"/>
    <mergeCell ref="A1:E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5248-977B-4B3C-AA2E-620B2C7BEDED}">
  <dimension ref="A1:E16"/>
  <sheetViews>
    <sheetView workbookViewId="0">
      <selection activeCell="C11" sqref="C11"/>
    </sheetView>
  </sheetViews>
  <sheetFormatPr defaultRowHeight="16.5" x14ac:dyDescent="0.3"/>
  <cols>
    <col min="1" max="2" width="9.140625" style="4"/>
    <col min="3" max="3" width="19.85546875" style="4" bestFit="1" customWidth="1"/>
    <col min="4" max="16384" width="9.140625" style="4"/>
  </cols>
  <sheetData>
    <row r="1" spans="1:5" x14ac:dyDescent="0.3">
      <c r="A1" s="349"/>
      <c r="B1" s="350"/>
      <c r="C1" s="350"/>
      <c r="D1" s="350"/>
      <c r="E1" s="351"/>
    </row>
    <row r="2" spans="1:5" x14ac:dyDescent="0.3">
      <c r="A2" s="352"/>
      <c r="B2" s="353"/>
      <c r="C2" s="353"/>
      <c r="D2" s="353"/>
      <c r="E2" s="354"/>
    </row>
    <row r="3" spans="1:5" x14ac:dyDescent="0.3">
      <c r="A3" s="352"/>
      <c r="B3" s="353"/>
      <c r="C3" s="353"/>
      <c r="D3" s="353"/>
      <c r="E3" s="354"/>
    </row>
    <row r="4" spans="1:5" x14ac:dyDescent="0.3">
      <c r="A4" s="352"/>
      <c r="B4" s="353"/>
      <c r="C4" s="353"/>
      <c r="D4" s="353"/>
      <c r="E4" s="354"/>
    </row>
    <row r="5" spans="1:5" ht="17.25" thickBot="1" x14ac:dyDescent="0.35">
      <c r="A5" s="355"/>
      <c r="B5" s="356"/>
      <c r="C5" s="356"/>
      <c r="D5" s="356"/>
      <c r="E5" s="357"/>
    </row>
    <row r="6" spans="1:5" ht="17.25" thickBot="1" x14ac:dyDescent="0.35">
      <c r="A6" s="427" t="s">
        <v>43</v>
      </c>
      <c r="B6" s="428"/>
      <c r="C6" s="428"/>
      <c r="D6" s="428"/>
      <c r="E6" s="429"/>
    </row>
    <row r="7" spans="1:5" ht="17.25" thickBot="1" x14ac:dyDescent="0.35">
      <c r="A7" s="9"/>
      <c r="C7" s="34" t="s">
        <v>381</v>
      </c>
      <c r="E7" s="10"/>
    </row>
    <row r="8" spans="1:5" ht="18" thickBot="1" x14ac:dyDescent="0.35">
      <c r="A8" s="9"/>
      <c r="C8" s="35" t="s">
        <v>32</v>
      </c>
      <c r="E8" s="10"/>
    </row>
    <row r="9" spans="1:5" ht="18" thickBot="1" x14ac:dyDescent="0.35">
      <c r="A9" s="9"/>
      <c r="C9" s="36"/>
      <c r="E9" s="10"/>
    </row>
    <row r="10" spans="1:5" ht="17.25" thickBot="1" x14ac:dyDescent="0.35">
      <c r="A10" s="9"/>
      <c r="C10" s="25" t="str">
        <f>RIGHT(C8,5)</f>
        <v>KOMMU</v>
      </c>
      <c r="E10" s="10"/>
    </row>
    <row r="11" spans="1:5" x14ac:dyDescent="0.3">
      <c r="A11" s="9"/>
      <c r="C11" s="16"/>
      <c r="E11" s="10"/>
    </row>
    <row r="12" spans="1:5" x14ac:dyDescent="0.3">
      <c r="A12" s="9"/>
      <c r="C12" s="16"/>
      <c r="E12" s="10"/>
    </row>
    <row r="13" spans="1:5" ht="17.25" thickBot="1" x14ac:dyDescent="0.35">
      <c r="A13" s="9"/>
      <c r="C13" s="16"/>
      <c r="E13" s="10"/>
    </row>
    <row r="14" spans="1:5" ht="17.25" thickBot="1" x14ac:dyDescent="0.35">
      <c r="A14" s="19" t="s">
        <v>28</v>
      </c>
      <c r="B14" s="21"/>
      <c r="C14" s="20"/>
      <c r="D14" s="21"/>
      <c r="E14" s="22"/>
    </row>
    <row r="15" spans="1:5" x14ac:dyDescent="0.3">
      <c r="A15" s="391" t="s">
        <v>44</v>
      </c>
      <c r="B15" s="392"/>
      <c r="C15" s="392"/>
      <c r="D15" s="392"/>
      <c r="E15" s="393"/>
    </row>
    <row r="16" spans="1:5" ht="17.25" thickBot="1" x14ac:dyDescent="0.35">
      <c r="A16" s="394"/>
      <c r="B16" s="395"/>
      <c r="C16" s="395"/>
      <c r="D16" s="395"/>
      <c r="E16" s="396"/>
    </row>
  </sheetData>
  <mergeCells count="3">
    <mergeCell ref="A6:E6"/>
    <mergeCell ref="A15:E16"/>
    <mergeCell ref="A1:E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82B7-0785-4C5A-B866-B37AE789A3DF}">
  <dimension ref="A1:E22"/>
  <sheetViews>
    <sheetView workbookViewId="0">
      <selection activeCell="C10" sqref="C10"/>
    </sheetView>
  </sheetViews>
  <sheetFormatPr defaultRowHeight="16.5" x14ac:dyDescent="0.3"/>
  <cols>
    <col min="1" max="2" width="9.140625" style="4"/>
    <col min="3" max="3" width="19.85546875" style="4" customWidth="1"/>
    <col min="4" max="4" width="9.140625" style="4"/>
    <col min="5" max="5" width="9.140625" style="4" customWidth="1"/>
    <col min="6" max="16384" width="9.140625" style="4"/>
  </cols>
  <sheetData>
    <row r="1" spans="1:5" x14ac:dyDescent="0.3">
      <c r="A1" s="436"/>
      <c r="B1" s="437"/>
      <c r="C1" s="437"/>
      <c r="D1" s="437"/>
      <c r="E1" s="438"/>
    </row>
    <row r="2" spans="1:5" x14ac:dyDescent="0.3">
      <c r="A2" s="439"/>
      <c r="B2" s="440"/>
      <c r="C2" s="440"/>
      <c r="D2" s="440"/>
      <c r="E2" s="441"/>
    </row>
    <row r="3" spans="1:5" x14ac:dyDescent="0.3">
      <c r="A3" s="439"/>
      <c r="B3" s="440"/>
      <c r="C3" s="440"/>
      <c r="D3" s="440"/>
      <c r="E3" s="441"/>
    </row>
    <row r="4" spans="1:5" x14ac:dyDescent="0.3">
      <c r="A4" s="439"/>
      <c r="B4" s="440"/>
      <c r="C4" s="440"/>
      <c r="D4" s="440"/>
      <c r="E4" s="441"/>
    </row>
    <row r="5" spans="1:5" ht="17.25" thickBot="1" x14ac:dyDescent="0.35">
      <c r="A5" s="442"/>
      <c r="B5" s="443"/>
      <c r="C5" s="443"/>
      <c r="D5" s="443"/>
      <c r="E5" s="444"/>
    </row>
    <row r="6" spans="1:5" ht="17.25" thickBot="1" x14ac:dyDescent="0.35">
      <c r="A6" s="412" t="s">
        <v>45</v>
      </c>
      <c r="B6" s="413"/>
      <c r="C6" s="386"/>
      <c r="D6" s="413"/>
      <c r="E6" s="414"/>
    </row>
    <row r="7" spans="1:5" x14ac:dyDescent="0.3">
      <c r="A7" s="9"/>
      <c r="C7" s="15" t="s">
        <v>381</v>
      </c>
      <c r="E7" s="10"/>
    </row>
    <row r="8" spans="1:5" ht="17.25" x14ac:dyDescent="0.3">
      <c r="A8" s="9"/>
      <c r="C8" s="31" t="s">
        <v>32</v>
      </c>
      <c r="E8" s="10"/>
    </row>
    <row r="9" spans="1:5" x14ac:dyDescent="0.3">
      <c r="A9" s="9"/>
      <c r="C9" s="15" t="str">
        <f>LEFT(C8,6)</f>
        <v>NAVEEN</v>
      </c>
      <c r="E9" s="10"/>
    </row>
    <row r="10" spans="1:5" x14ac:dyDescent="0.3">
      <c r="A10" s="9"/>
      <c r="C10" s="16"/>
      <c r="E10" s="10"/>
    </row>
    <row r="11" spans="1:5" ht="17.25" thickBot="1" x14ac:dyDescent="0.35">
      <c r="A11" s="9"/>
      <c r="C11" s="16"/>
      <c r="E11" s="10"/>
    </row>
    <row r="12" spans="1:5" ht="17.25" thickBot="1" x14ac:dyDescent="0.35">
      <c r="A12" s="430" t="s">
        <v>28</v>
      </c>
      <c r="B12" s="431"/>
      <c r="C12" s="431"/>
      <c r="D12" s="431"/>
      <c r="E12" s="432"/>
    </row>
    <row r="13" spans="1:5" x14ac:dyDescent="0.3">
      <c r="A13" s="343" t="s">
        <v>46</v>
      </c>
      <c r="B13" s="344"/>
      <c r="C13" s="344"/>
      <c r="D13" s="344"/>
      <c r="E13" s="345"/>
    </row>
    <row r="14" spans="1:5" x14ac:dyDescent="0.3">
      <c r="A14" s="433"/>
      <c r="B14" s="434"/>
      <c r="C14" s="434"/>
      <c r="D14" s="434"/>
      <c r="E14" s="435"/>
    </row>
    <row r="15" spans="1:5" x14ac:dyDescent="0.3">
      <c r="A15" s="433"/>
      <c r="B15" s="434"/>
      <c r="C15" s="434"/>
      <c r="D15" s="434"/>
      <c r="E15" s="435"/>
    </row>
    <row r="16" spans="1:5" ht="17.25" thickBot="1" x14ac:dyDescent="0.35">
      <c r="A16" s="346"/>
      <c r="B16" s="347"/>
      <c r="C16" s="347"/>
      <c r="D16" s="347"/>
      <c r="E16" s="348"/>
    </row>
    <row r="22" spans="5:5" x14ac:dyDescent="0.3">
      <c r="E22" s="305" t="s">
        <v>47</v>
      </c>
    </row>
  </sheetData>
  <mergeCells count="4">
    <mergeCell ref="A6:E6"/>
    <mergeCell ref="A12:E12"/>
    <mergeCell ref="A13:E16"/>
    <mergeCell ref="A1:E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D6AC-E70C-445B-B667-A63686454207}">
  <dimension ref="A1:F17"/>
  <sheetViews>
    <sheetView workbookViewId="0">
      <selection activeCell="M30" sqref="M30"/>
    </sheetView>
  </sheetViews>
  <sheetFormatPr defaultRowHeight="16.5" x14ac:dyDescent="0.3"/>
  <cols>
    <col min="1" max="1" width="4.5703125" style="4" customWidth="1"/>
    <col min="2" max="2" width="14.85546875" style="4" bestFit="1" customWidth="1"/>
    <col min="3" max="3" width="10.140625" style="4" bestFit="1" customWidth="1"/>
    <col min="4" max="4" width="5.28515625" style="4" customWidth="1"/>
    <col min="5" max="5" width="12" style="4" bestFit="1" customWidth="1"/>
    <col min="6" max="6" width="9.7109375" style="4" customWidth="1"/>
    <col min="7" max="16384" width="9.140625" style="4"/>
  </cols>
  <sheetData>
    <row r="1" spans="1:6" x14ac:dyDescent="0.3">
      <c r="A1" s="349"/>
      <c r="B1" s="350"/>
      <c r="C1" s="350"/>
      <c r="D1" s="350"/>
      <c r="E1" s="350"/>
      <c r="F1" s="351"/>
    </row>
    <row r="2" spans="1:6" x14ac:dyDescent="0.3">
      <c r="A2" s="352"/>
      <c r="B2" s="353"/>
      <c r="C2" s="353"/>
      <c r="D2" s="353"/>
      <c r="E2" s="353"/>
      <c r="F2" s="354"/>
    </row>
    <row r="3" spans="1:6" x14ac:dyDescent="0.3">
      <c r="A3" s="352"/>
      <c r="B3" s="353"/>
      <c r="C3" s="353"/>
      <c r="D3" s="353"/>
      <c r="E3" s="353"/>
      <c r="F3" s="354"/>
    </row>
    <row r="4" spans="1:6" x14ac:dyDescent="0.3">
      <c r="A4" s="352"/>
      <c r="B4" s="353"/>
      <c r="C4" s="353"/>
      <c r="D4" s="353"/>
      <c r="E4" s="353"/>
      <c r="F4" s="354"/>
    </row>
    <row r="5" spans="1:6" ht="17.25" thickBot="1" x14ac:dyDescent="0.35">
      <c r="A5" s="355"/>
      <c r="B5" s="356"/>
      <c r="C5" s="356"/>
      <c r="D5" s="356"/>
      <c r="E5" s="356"/>
      <c r="F5" s="357"/>
    </row>
    <row r="6" spans="1:6" x14ac:dyDescent="0.3">
      <c r="A6" s="427" t="s">
        <v>48</v>
      </c>
      <c r="B6" s="428"/>
      <c r="C6" s="428"/>
      <c r="D6" s="428"/>
      <c r="E6" s="428"/>
      <c r="F6" s="429"/>
    </row>
    <row r="7" spans="1:6" x14ac:dyDescent="0.3">
      <c r="A7" s="37"/>
      <c r="B7" s="38" t="s">
        <v>49</v>
      </c>
      <c r="C7" s="38" t="s">
        <v>50</v>
      </c>
      <c r="D7" s="39"/>
      <c r="E7" s="40" t="str" cm="1">
        <f t="array" ref="E7:F11">TRIM(B7:C11)</f>
        <v>NAME</v>
      </c>
      <c r="F7" s="41" t="str">
        <v>ORDER</v>
      </c>
    </row>
    <row r="8" spans="1:6" x14ac:dyDescent="0.3">
      <c r="A8" s="37"/>
      <c r="B8" s="44" t="s">
        <v>51</v>
      </c>
      <c r="C8" s="44" t="s">
        <v>52</v>
      </c>
      <c r="D8" s="39"/>
      <c r="E8" s="42" t="str">
        <v>Mankey</v>
      </c>
      <c r="F8" s="43" t="str">
        <v>Fighting</v>
      </c>
    </row>
    <row r="9" spans="1:6" x14ac:dyDescent="0.3">
      <c r="A9" s="37"/>
      <c r="B9" s="44" t="s">
        <v>53</v>
      </c>
      <c r="C9" s="44" t="s">
        <v>54</v>
      </c>
      <c r="D9" s="39"/>
      <c r="E9" s="42" t="str">
        <v>Poliwrath</v>
      </c>
      <c r="F9" s="43" t="str">
        <v>Water</v>
      </c>
    </row>
    <row r="10" spans="1:6" x14ac:dyDescent="0.3">
      <c r="A10" s="37"/>
      <c r="B10" s="44" t="s">
        <v>55</v>
      </c>
      <c r="C10" s="44" t="s">
        <v>56</v>
      </c>
      <c r="D10" s="39"/>
      <c r="E10" s="42" t="str">
        <v>Victreebel</v>
      </c>
      <c r="F10" s="43" t="str">
        <v>Grass</v>
      </c>
    </row>
    <row r="11" spans="1:6" x14ac:dyDescent="0.3">
      <c r="A11" s="37"/>
      <c r="B11" s="44" t="s">
        <v>57</v>
      </c>
      <c r="C11" s="44" t="s">
        <v>58</v>
      </c>
      <c r="D11" s="39"/>
      <c r="E11" s="42" t="str">
        <v>Tentacool</v>
      </c>
      <c r="F11" s="43" t="str">
        <v>Water</v>
      </c>
    </row>
    <row r="12" spans="1:6" x14ac:dyDescent="0.3">
      <c r="A12" s="37"/>
      <c r="B12" s="45"/>
      <c r="C12" s="45"/>
      <c r="D12" s="39"/>
      <c r="E12" s="39"/>
      <c r="F12" s="46"/>
    </row>
    <row r="13" spans="1:6" ht="17.25" thickBot="1" x14ac:dyDescent="0.35">
      <c r="A13" s="37"/>
      <c r="B13" s="45"/>
      <c r="C13" s="45"/>
      <c r="D13" s="39"/>
      <c r="E13" s="39"/>
      <c r="F13" s="46"/>
    </row>
    <row r="14" spans="1:6" ht="17.25" thickBot="1" x14ac:dyDescent="0.35">
      <c r="A14" s="306" t="s">
        <v>28</v>
      </c>
      <c r="B14" s="47"/>
      <c r="C14" s="47"/>
      <c r="D14" s="48"/>
      <c r="E14" s="48"/>
      <c r="F14" s="49"/>
    </row>
    <row r="15" spans="1:6" x14ac:dyDescent="0.3">
      <c r="A15" s="445" t="s">
        <v>384</v>
      </c>
      <c r="B15" s="446"/>
      <c r="C15" s="446"/>
      <c r="D15" s="446"/>
      <c r="E15" s="446"/>
      <c r="F15" s="447"/>
    </row>
    <row r="16" spans="1:6" x14ac:dyDescent="0.3">
      <c r="A16" s="448"/>
      <c r="B16" s="449"/>
      <c r="C16" s="449"/>
      <c r="D16" s="449"/>
      <c r="E16" s="449"/>
      <c r="F16" s="450"/>
    </row>
    <row r="17" spans="1:6" ht="17.25" thickBot="1" x14ac:dyDescent="0.35">
      <c r="A17" s="451"/>
      <c r="B17" s="452"/>
      <c r="C17" s="452"/>
      <c r="D17" s="452"/>
      <c r="E17" s="452"/>
      <c r="F17" s="453"/>
    </row>
  </sheetData>
  <mergeCells count="3">
    <mergeCell ref="A6:F6"/>
    <mergeCell ref="A15:F17"/>
    <mergeCell ref="A1:F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AB06-0EED-4291-B024-2402B0F50333}">
  <dimension ref="A1:E19"/>
  <sheetViews>
    <sheetView workbookViewId="0">
      <selection activeCell="C14" sqref="C14"/>
    </sheetView>
  </sheetViews>
  <sheetFormatPr defaultRowHeight="16.5" x14ac:dyDescent="0.3"/>
  <cols>
    <col min="1" max="2" width="9.140625" style="4"/>
    <col min="3" max="3" width="15.140625" style="4" customWidth="1"/>
    <col min="4" max="4" width="11.140625" style="4" customWidth="1"/>
    <col min="5" max="5" width="11.7109375" style="4" customWidth="1"/>
    <col min="6" max="16384" width="9.140625" style="4"/>
  </cols>
  <sheetData>
    <row r="1" spans="1:5" x14ac:dyDescent="0.3">
      <c r="A1" s="349"/>
      <c r="B1" s="350"/>
      <c r="C1" s="350"/>
      <c r="D1" s="350"/>
      <c r="E1" s="351"/>
    </row>
    <row r="2" spans="1:5" x14ac:dyDescent="0.3">
      <c r="A2" s="352"/>
      <c r="B2" s="353"/>
      <c r="C2" s="353"/>
      <c r="D2" s="353"/>
      <c r="E2" s="354"/>
    </row>
    <row r="3" spans="1:5" x14ac:dyDescent="0.3">
      <c r="A3" s="352"/>
      <c r="B3" s="353"/>
      <c r="C3" s="353"/>
      <c r="D3" s="353"/>
      <c r="E3" s="354"/>
    </row>
    <row r="4" spans="1:5" x14ac:dyDescent="0.3">
      <c r="A4" s="352"/>
      <c r="B4" s="353"/>
      <c r="C4" s="353"/>
      <c r="D4" s="353"/>
      <c r="E4" s="354"/>
    </row>
    <row r="5" spans="1:5" ht="17.25" thickBot="1" x14ac:dyDescent="0.35">
      <c r="A5" s="355"/>
      <c r="B5" s="356"/>
      <c r="C5" s="356"/>
      <c r="D5" s="356"/>
      <c r="E5" s="357"/>
    </row>
    <row r="6" spans="1:5" x14ac:dyDescent="0.3">
      <c r="A6" s="454" t="s">
        <v>60</v>
      </c>
      <c r="B6" s="455"/>
      <c r="C6" s="455"/>
      <c r="D6" s="455"/>
      <c r="E6" s="456"/>
    </row>
    <row r="7" spans="1:5" x14ac:dyDescent="0.3">
      <c r="A7" s="9"/>
      <c r="C7" s="15" t="s">
        <v>26</v>
      </c>
      <c r="E7" s="10"/>
    </row>
    <row r="8" spans="1:5" ht="17.25" x14ac:dyDescent="0.3">
      <c r="A8" s="9"/>
      <c r="C8" s="31">
        <v>56</v>
      </c>
      <c r="E8" s="10"/>
    </row>
    <row r="9" spans="1:5" ht="17.25" x14ac:dyDescent="0.3">
      <c r="A9" s="9"/>
      <c r="C9" s="31">
        <v>72</v>
      </c>
      <c r="E9" s="10"/>
    </row>
    <row r="10" spans="1:5" ht="17.25" x14ac:dyDescent="0.3">
      <c r="A10" s="9"/>
      <c r="C10" s="31">
        <v>52</v>
      </c>
      <c r="E10" s="10"/>
    </row>
    <row r="11" spans="1:5" ht="17.25" x14ac:dyDescent="0.3">
      <c r="A11" s="9"/>
      <c r="C11" s="31">
        <v>54</v>
      </c>
      <c r="E11" s="10"/>
    </row>
    <row r="12" spans="1:5" ht="17.25" x14ac:dyDescent="0.3">
      <c r="A12" s="9"/>
      <c r="C12" s="31">
        <v>32</v>
      </c>
      <c r="E12" s="10"/>
    </row>
    <row r="13" spans="1:5" x14ac:dyDescent="0.3">
      <c r="A13" s="9"/>
      <c r="C13" s="307">
        <f>AVERAGE(C8:C12)</f>
        <v>53.2</v>
      </c>
      <c r="E13" s="10"/>
    </row>
    <row r="14" spans="1:5" x14ac:dyDescent="0.3">
      <c r="A14" s="9"/>
      <c r="E14" s="10"/>
    </row>
    <row r="15" spans="1:5" ht="17.25" thickBot="1" x14ac:dyDescent="0.35">
      <c r="A15" s="9"/>
      <c r="E15" s="10"/>
    </row>
    <row r="16" spans="1:5" ht="17.25" thickBot="1" x14ac:dyDescent="0.35">
      <c r="A16" s="457" t="s">
        <v>28</v>
      </c>
      <c r="B16" s="458"/>
      <c r="C16" s="458"/>
      <c r="D16" s="458"/>
      <c r="E16" s="459"/>
    </row>
    <row r="17" spans="1:5" x14ac:dyDescent="0.3">
      <c r="A17" s="460" t="s">
        <v>385</v>
      </c>
      <c r="B17" s="461"/>
      <c r="C17" s="461"/>
      <c r="D17" s="461"/>
      <c r="E17" s="462"/>
    </row>
    <row r="18" spans="1:5" x14ac:dyDescent="0.3">
      <c r="A18" s="463"/>
      <c r="B18" s="464"/>
      <c r="C18" s="464"/>
      <c r="D18" s="464"/>
      <c r="E18" s="465"/>
    </row>
    <row r="19" spans="1:5" ht="21.75" customHeight="1" thickBot="1" x14ac:dyDescent="0.35">
      <c r="A19" s="466"/>
      <c r="B19" s="467"/>
      <c r="C19" s="467"/>
      <c r="D19" s="467"/>
      <c r="E19" s="468"/>
    </row>
  </sheetData>
  <mergeCells count="4">
    <mergeCell ref="A6:E6"/>
    <mergeCell ref="A16:E16"/>
    <mergeCell ref="A17:E19"/>
    <mergeCell ref="A1:E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4EB1-294D-4A41-B92E-97399D48808B}">
  <dimension ref="A1:E19"/>
  <sheetViews>
    <sheetView workbookViewId="0">
      <selection activeCell="A17" sqref="A1:E19"/>
    </sheetView>
  </sheetViews>
  <sheetFormatPr defaultRowHeight="16.5" x14ac:dyDescent="0.3"/>
  <cols>
    <col min="1" max="2" width="9.140625" style="4"/>
    <col min="3" max="3" width="16" style="4" customWidth="1"/>
    <col min="4" max="4" width="11.85546875" style="4" customWidth="1"/>
    <col min="5" max="5" width="10.7109375" style="4" customWidth="1"/>
    <col min="6" max="16384" width="9.140625" style="4"/>
  </cols>
  <sheetData>
    <row r="1" spans="1:5" x14ac:dyDescent="0.3">
      <c r="A1" s="349"/>
      <c r="B1" s="350"/>
      <c r="C1" s="350"/>
      <c r="D1" s="350"/>
      <c r="E1" s="351"/>
    </row>
    <row r="2" spans="1:5" x14ac:dyDescent="0.3">
      <c r="A2" s="352"/>
      <c r="B2" s="353"/>
      <c r="C2" s="353"/>
      <c r="D2" s="353"/>
      <c r="E2" s="354"/>
    </row>
    <row r="3" spans="1:5" x14ac:dyDescent="0.3">
      <c r="A3" s="352"/>
      <c r="B3" s="353"/>
      <c r="C3" s="353"/>
      <c r="D3" s="353"/>
      <c r="E3" s="354"/>
    </row>
    <row r="4" spans="1:5" x14ac:dyDescent="0.3">
      <c r="A4" s="352"/>
      <c r="B4" s="353"/>
      <c r="C4" s="353"/>
      <c r="D4" s="353"/>
      <c r="E4" s="354"/>
    </row>
    <row r="5" spans="1:5" ht="17.25" thickBot="1" x14ac:dyDescent="0.35">
      <c r="A5" s="355"/>
      <c r="B5" s="356"/>
      <c r="C5" s="356"/>
      <c r="D5" s="356"/>
      <c r="E5" s="357"/>
    </row>
    <row r="6" spans="1:5" x14ac:dyDescent="0.3">
      <c r="A6" s="469" t="s">
        <v>62</v>
      </c>
      <c r="B6" s="470"/>
      <c r="C6" s="470"/>
      <c r="D6" s="470"/>
      <c r="E6" s="471"/>
    </row>
    <row r="7" spans="1:5" x14ac:dyDescent="0.3">
      <c r="A7" s="50"/>
      <c r="B7" s="51"/>
      <c r="C7" s="15" t="s">
        <v>26</v>
      </c>
      <c r="D7" s="51"/>
      <c r="E7" s="52"/>
    </row>
    <row r="8" spans="1:5" ht="17.25" x14ac:dyDescent="0.3">
      <c r="A8" s="50"/>
      <c r="B8" s="51"/>
      <c r="C8" s="31">
        <v>56</v>
      </c>
      <c r="D8" s="51"/>
      <c r="E8" s="52"/>
    </row>
    <row r="9" spans="1:5" ht="17.25" x14ac:dyDescent="0.3">
      <c r="A9" s="50"/>
      <c r="B9" s="51"/>
      <c r="C9" s="31">
        <v>72</v>
      </c>
      <c r="D9" s="51"/>
      <c r="E9" s="52"/>
    </row>
    <row r="10" spans="1:5" ht="17.25" x14ac:dyDescent="0.3">
      <c r="A10" s="50"/>
      <c r="B10" s="51"/>
      <c r="C10" s="31" t="s">
        <v>63</v>
      </c>
      <c r="D10" s="51"/>
      <c r="E10" s="52"/>
    </row>
    <row r="11" spans="1:5" ht="17.25" x14ac:dyDescent="0.3">
      <c r="A11" s="50"/>
      <c r="B11" s="51"/>
      <c r="C11" s="31">
        <v>54</v>
      </c>
      <c r="D11" s="51"/>
      <c r="E11" s="52"/>
    </row>
    <row r="12" spans="1:5" ht="17.25" x14ac:dyDescent="0.3">
      <c r="A12" s="50"/>
      <c r="B12" s="51"/>
      <c r="C12" s="31">
        <v>32</v>
      </c>
      <c r="D12" s="51"/>
      <c r="E12" s="52"/>
    </row>
    <row r="13" spans="1:5" x14ac:dyDescent="0.3">
      <c r="A13" s="50"/>
      <c r="B13" s="51"/>
      <c r="C13" s="307">
        <f>COUNTA(C8:C12)</f>
        <v>5</v>
      </c>
      <c r="D13" s="51"/>
      <c r="E13" s="52"/>
    </row>
    <row r="14" spans="1:5" x14ac:dyDescent="0.3">
      <c r="A14" s="50"/>
      <c r="B14" s="51"/>
      <c r="C14" s="51"/>
      <c r="D14" s="51"/>
      <c r="E14" s="52"/>
    </row>
    <row r="15" spans="1:5" ht="17.25" thickBot="1" x14ac:dyDescent="0.35">
      <c r="A15" s="50"/>
      <c r="B15" s="51"/>
      <c r="C15" s="51"/>
      <c r="D15" s="51"/>
      <c r="E15" s="52"/>
    </row>
    <row r="16" spans="1:5" ht="17.25" customHeight="1" thickBot="1" x14ac:dyDescent="0.35">
      <c r="A16" s="472" t="s">
        <v>28</v>
      </c>
      <c r="B16" s="473"/>
      <c r="C16" s="473"/>
      <c r="D16" s="473"/>
      <c r="E16" s="474"/>
    </row>
    <row r="17" spans="1:5" x14ac:dyDescent="0.3">
      <c r="A17" s="445" t="s">
        <v>61</v>
      </c>
      <c r="B17" s="446"/>
      <c r="C17" s="446"/>
      <c r="D17" s="446"/>
      <c r="E17" s="447"/>
    </row>
    <row r="18" spans="1:5" x14ac:dyDescent="0.3">
      <c r="A18" s="448"/>
      <c r="B18" s="449"/>
      <c r="C18" s="449"/>
      <c r="D18" s="449"/>
      <c r="E18" s="450"/>
    </row>
    <row r="19" spans="1:5" ht="17.25" thickBot="1" x14ac:dyDescent="0.35">
      <c r="A19" s="451"/>
      <c r="B19" s="452"/>
      <c r="C19" s="452"/>
      <c r="D19" s="452"/>
      <c r="E19" s="453"/>
    </row>
  </sheetData>
  <mergeCells count="4">
    <mergeCell ref="A6:E6"/>
    <mergeCell ref="A17:E19"/>
    <mergeCell ref="A16:E16"/>
    <mergeCell ref="A1:E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31E-1A38-4939-AAEF-095B831BDCA9}">
  <dimension ref="A1:E19"/>
  <sheetViews>
    <sheetView workbookViewId="0">
      <selection activeCell="I28" sqref="I28"/>
    </sheetView>
  </sheetViews>
  <sheetFormatPr defaultRowHeight="15" x14ac:dyDescent="0.25"/>
  <cols>
    <col min="3" max="3" width="13.140625" customWidth="1"/>
    <col min="5" max="5" width="16.140625" customWidth="1"/>
  </cols>
  <sheetData>
    <row r="1" spans="1:5" x14ac:dyDescent="0.25">
      <c r="A1" s="349"/>
      <c r="B1" s="350"/>
      <c r="C1" s="350"/>
      <c r="D1" s="350"/>
      <c r="E1" s="351"/>
    </row>
    <row r="2" spans="1:5" x14ac:dyDescent="0.25">
      <c r="A2" s="352"/>
      <c r="B2" s="353"/>
      <c r="C2" s="353"/>
      <c r="D2" s="353"/>
      <c r="E2" s="354"/>
    </row>
    <row r="3" spans="1:5" x14ac:dyDescent="0.25">
      <c r="A3" s="352"/>
      <c r="B3" s="353"/>
      <c r="C3" s="353"/>
      <c r="D3" s="353"/>
      <c r="E3" s="354"/>
    </row>
    <row r="4" spans="1:5" x14ac:dyDescent="0.25">
      <c r="A4" s="352"/>
      <c r="B4" s="353"/>
      <c r="C4" s="353"/>
      <c r="D4" s="353"/>
      <c r="E4" s="354"/>
    </row>
    <row r="5" spans="1:5" ht="15.75" thickBot="1" x14ac:dyDescent="0.3">
      <c r="A5" s="355"/>
      <c r="B5" s="356"/>
      <c r="C5" s="356"/>
      <c r="D5" s="356"/>
      <c r="E5" s="357"/>
    </row>
    <row r="6" spans="1:5" x14ac:dyDescent="0.25">
      <c r="A6" s="469" t="s">
        <v>407</v>
      </c>
      <c r="B6" s="470"/>
      <c r="C6" s="470"/>
      <c r="D6" s="470"/>
      <c r="E6" s="471"/>
    </row>
    <row r="7" spans="1:5" ht="16.5" x14ac:dyDescent="0.3">
      <c r="A7" s="50"/>
      <c r="B7" s="51"/>
      <c r="C7" s="15" t="s">
        <v>26</v>
      </c>
      <c r="D7" s="51"/>
      <c r="E7" s="52"/>
    </row>
    <row r="8" spans="1:5" ht="17.25" x14ac:dyDescent="0.3">
      <c r="A8" s="50"/>
      <c r="B8" s="51"/>
      <c r="C8" s="31">
        <v>56</v>
      </c>
      <c r="D8" s="51"/>
      <c r="E8" s="52"/>
    </row>
    <row r="9" spans="1:5" ht="17.25" x14ac:dyDescent="0.3">
      <c r="A9" s="50"/>
      <c r="B9" s="51"/>
      <c r="C9" s="31">
        <v>72</v>
      </c>
      <c r="D9" s="51"/>
      <c r="E9" s="52"/>
    </row>
    <row r="10" spans="1:5" ht="17.25" x14ac:dyDescent="0.3">
      <c r="A10" s="50"/>
      <c r="B10" s="51"/>
      <c r="C10" s="31">
        <v>85</v>
      </c>
      <c r="D10" s="51"/>
      <c r="E10" s="52"/>
    </row>
    <row r="11" spans="1:5" ht="17.25" x14ac:dyDescent="0.3">
      <c r="A11" s="50"/>
      <c r="B11" s="51"/>
      <c r="C11" s="31">
        <v>54</v>
      </c>
      <c r="D11" s="51"/>
      <c r="E11" s="52"/>
    </row>
    <row r="12" spans="1:5" ht="17.25" x14ac:dyDescent="0.3">
      <c r="A12" s="50"/>
      <c r="B12" s="51"/>
      <c r="C12" s="31">
        <v>32</v>
      </c>
      <c r="D12" s="51"/>
      <c r="E12" s="52"/>
    </row>
    <row r="13" spans="1:5" ht="16.5" x14ac:dyDescent="0.3">
      <c r="A13" s="50"/>
      <c r="B13" s="51"/>
      <c r="C13" s="307">
        <f>COUNT(C8:C12)</f>
        <v>5</v>
      </c>
      <c r="D13" s="51"/>
      <c r="E13" s="52"/>
    </row>
    <row r="14" spans="1:5" ht="16.5" x14ac:dyDescent="0.3">
      <c r="A14" s="50"/>
      <c r="B14" s="51"/>
      <c r="C14" s="51"/>
      <c r="D14" s="51"/>
      <c r="E14" s="52"/>
    </row>
    <row r="15" spans="1:5" ht="17.25" thickBot="1" x14ac:dyDescent="0.35">
      <c r="A15" s="50"/>
      <c r="B15" s="51"/>
      <c r="C15" s="51"/>
      <c r="D15" s="51"/>
      <c r="E15" s="52"/>
    </row>
    <row r="16" spans="1:5" ht="16.5" thickBot="1" x14ac:dyDescent="0.3">
      <c r="A16" s="472" t="s">
        <v>28</v>
      </c>
      <c r="B16" s="473"/>
      <c r="C16" s="473"/>
      <c r="D16" s="473"/>
      <c r="E16" s="474"/>
    </row>
    <row r="17" spans="1:5" x14ac:dyDescent="0.25">
      <c r="A17" s="445" t="s">
        <v>408</v>
      </c>
      <c r="B17" s="446"/>
      <c r="C17" s="446"/>
      <c r="D17" s="446"/>
      <c r="E17" s="447"/>
    </row>
    <row r="18" spans="1:5" x14ac:dyDescent="0.25">
      <c r="A18" s="448"/>
      <c r="B18" s="449"/>
      <c r="C18" s="449"/>
      <c r="D18" s="449"/>
      <c r="E18" s="450"/>
    </row>
    <row r="19" spans="1:5" ht="15.75" thickBot="1" x14ac:dyDescent="0.3">
      <c r="A19" s="451"/>
      <c r="B19" s="452"/>
      <c r="C19" s="452"/>
      <c r="D19" s="452"/>
      <c r="E19" s="453"/>
    </row>
  </sheetData>
  <mergeCells count="4">
    <mergeCell ref="A1:E5"/>
    <mergeCell ref="A6:E6"/>
    <mergeCell ref="A16:E16"/>
    <mergeCell ref="A17:E1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D00E-8C11-46E4-9979-49529A49554A}">
  <dimension ref="A1:E18"/>
  <sheetViews>
    <sheetView workbookViewId="0">
      <selection activeCell="C14" sqref="C14"/>
    </sheetView>
  </sheetViews>
  <sheetFormatPr defaultRowHeight="16.5" x14ac:dyDescent="0.3"/>
  <cols>
    <col min="1" max="2" width="9.140625" style="4"/>
    <col min="3" max="3" width="15.85546875" style="4" customWidth="1"/>
    <col min="4" max="4" width="11.42578125" style="4" customWidth="1"/>
    <col min="5" max="5" width="11.5703125" style="4" customWidth="1"/>
    <col min="6" max="16384" width="9.140625" style="4"/>
  </cols>
  <sheetData>
    <row r="1" spans="1:5" x14ac:dyDescent="0.3">
      <c r="A1" s="349"/>
      <c r="B1" s="350"/>
      <c r="C1" s="350"/>
      <c r="D1" s="350"/>
      <c r="E1" s="351"/>
    </row>
    <row r="2" spans="1:5" x14ac:dyDescent="0.3">
      <c r="A2" s="352"/>
      <c r="B2" s="353"/>
      <c r="C2" s="353"/>
      <c r="D2" s="353"/>
      <c r="E2" s="354"/>
    </row>
    <row r="3" spans="1:5" x14ac:dyDescent="0.3">
      <c r="A3" s="352"/>
      <c r="B3" s="353"/>
      <c r="C3" s="353"/>
      <c r="D3" s="353"/>
      <c r="E3" s="354"/>
    </row>
    <row r="4" spans="1:5" x14ac:dyDescent="0.3">
      <c r="A4" s="352"/>
      <c r="B4" s="353"/>
      <c r="C4" s="353"/>
      <c r="D4" s="353"/>
      <c r="E4" s="354"/>
    </row>
    <row r="5" spans="1:5" ht="17.25" thickBot="1" x14ac:dyDescent="0.35">
      <c r="A5" s="355"/>
      <c r="B5" s="356"/>
      <c r="C5" s="356"/>
      <c r="D5" s="356"/>
      <c r="E5" s="357"/>
    </row>
    <row r="6" spans="1:5" x14ac:dyDescent="0.3">
      <c r="A6" s="427" t="s">
        <v>64</v>
      </c>
      <c r="B6" s="428"/>
      <c r="C6" s="428"/>
      <c r="D6" s="428"/>
      <c r="E6" s="429"/>
    </row>
    <row r="7" spans="1:5" x14ac:dyDescent="0.3">
      <c r="A7" s="9"/>
      <c r="C7" s="15" t="s">
        <v>26</v>
      </c>
      <c r="E7" s="10"/>
    </row>
    <row r="8" spans="1:5" ht="17.25" x14ac:dyDescent="0.3">
      <c r="A8" s="9"/>
      <c r="C8" s="31">
        <v>56</v>
      </c>
      <c r="E8" s="10"/>
    </row>
    <row r="9" spans="1:5" ht="17.25" x14ac:dyDescent="0.3">
      <c r="A9" s="9"/>
      <c r="C9" s="31">
        <v>72</v>
      </c>
      <c r="E9" s="10"/>
    </row>
    <row r="10" spans="1:5" ht="17.25" x14ac:dyDescent="0.3">
      <c r="A10" s="9"/>
      <c r="C10" s="31"/>
      <c r="E10" s="10"/>
    </row>
    <row r="11" spans="1:5" ht="17.25" x14ac:dyDescent="0.3">
      <c r="A11" s="9"/>
      <c r="C11" s="31">
        <v>54</v>
      </c>
      <c r="E11" s="10"/>
    </row>
    <row r="12" spans="1:5" ht="17.25" x14ac:dyDescent="0.3">
      <c r="A12" s="9"/>
      <c r="C12" s="31">
        <v>32</v>
      </c>
      <c r="E12" s="10"/>
    </row>
    <row r="13" spans="1:5" x14ac:dyDescent="0.3">
      <c r="A13" s="9"/>
      <c r="C13" s="307">
        <f>COUNTBLANK(C8:C12)</f>
        <v>1</v>
      </c>
      <c r="E13" s="10"/>
    </row>
    <row r="14" spans="1:5" x14ac:dyDescent="0.3">
      <c r="A14" s="9"/>
      <c r="E14" s="10"/>
    </row>
    <row r="15" spans="1:5" ht="17.25" thickBot="1" x14ac:dyDescent="0.35">
      <c r="A15" s="9"/>
      <c r="E15" s="10"/>
    </row>
    <row r="16" spans="1:5" ht="17.25" thickBot="1" x14ac:dyDescent="0.35">
      <c r="A16" s="19" t="s">
        <v>28</v>
      </c>
      <c r="B16" s="21"/>
      <c r="C16" s="21"/>
      <c r="D16" s="21"/>
      <c r="E16" s="22"/>
    </row>
    <row r="17" spans="1:5" x14ac:dyDescent="0.3">
      <c r="A17" s="391" t="s">
        <v>65</v>
      </c>
      <c r="B17" s="392"/>
      <c r="C17" s="392"/>
      <c r="D17" s="392"/>
      <c r="E17" s="393"/>
    </row>
    <row r="18" spans="1:5" ht="17.25" thickBot="1" x14ac:dyDescent="0.35">
      <c r="A18" s="394"/>
      <c r="B18" s="395"/>
      <c r="C18" s="395"/>
      <c r="D18" s="395"/>
      <c r="E18" s="396"/>
    </row>
  </sheetData>
  <mergeCells count="3">
    <mergeCell ref="A6:E6"/>
    <mergeCell ref="A17:E18"/>
    <mergeCell ref="A1:E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86FE-B89E-493E-9B17-A9E90349CCDD}">
  <dimension ref="A1:E18"/>
  <sheetViews>
    <sheetView workbookViewId="0">
      <selection activeCell="C13" sqref="C13"/>
    </sheetView>
  </sheetViews>
  <sheetFormatPr defaultRowHeight="15" x14ac:dyDescent="0.25"/>
  <cols>
    <col min="2" max="2" width="10.42578125" customWidth="1"/>
    <col min="3" max="3" width="15.5703125" customWidth="1"/>
    <col min="4" max="4" width="13.140625" customWidth="1"/>
    <col min="5" max="5" width="8.7109375" customWidth="1"/>
  </cols>
  <sheetData>
    <row r="1" spans="1:5" x14ac:dyDescent="0.25">
      <c r="A1" s="479"/>
      <c r="B1" s="480"/>
      <c r="C1" s="480"/>
      <c r="D1" s="480"/>
      <c r="E1" s="481"/>
    </row>
    <row r="2" spans="1:5" x14ac:dyDescent="0.25">
      <c r="A2" s="482"/>
      <c r="B2" s="483"/>
      <c r="C2" s="483"/>
      <c r="D2" s="483"/>
      <c r="E2" s="484"/>
    </row>
    <row r="3" spans="1:5" x14ac:dyDescent="0.25">
      <c r="A3" s="482"/>
      <c r="B3" s="483"/>
      <c r="C3" s="483"/>
      <c r="D3" s="483"/>
      <c r="E3" s="484"/>
    </row>
    <row r="4" spans="1:5" x14ac:dyDescent="0.25">
      <c r="A4" s="482"/>
      <c r="B4" s="483"/>
      <c r="C4" s="483"/>
      <c r="D4" s="483"/>
      <c r="E4" s="484"/>
    </row>
    <row r="5" spans="1:5" ht="22.5" customHeight="1" thickBot="1" x14ac:dyDescent="0.3">
      <c r="A5" s="485"/>
      <c r="B5" s="486"/>
      <c r="C5" s="486"/>
      <c r="D5" s="486"/>
      <c r="E5" s="487"/>
    </row>
    <row r="6" spans="1:5" ht="17.25" x14ac:dyDescent="0.3">
      <c r="A6" s="475" t="s">
        <v>66</v>
      </c>
      <c r="B6" s="476"/>
      <c r="C6" s="476"/>
      <c r="D6" s="476"/>
      <c r="E6" s="477"/>
    </row>
    <row r="7" spans="1:5" ht="16.5" x14ac:dyDescent="0.3">
      <c r="A7" s="9"/>
      <c r="B7" s="4"/>
      <c r="C7" s="15" t="s">
        <v>26</v>
      </c>
      <c r="D7" s="4"/>
      <c r="E7" s="10"/>
    </row>
    <row r="8" spans="1:5" ht="17.25" x14ac:dyDescent="0.3">
      <c r="A8" s="9"/>
      <c r="B8" s="4"/>
      <c r="C8" s="31">
        <v>56</v>
      </c>
      <c r="D8" s="4"/>
      <c r="E8" s="10"/>
    </row>
    <row r="9" spans="1:5" ht="17.25" x14ac:dyDescent="0.3">
      <c r="A9" s="9"/>
      <c r="B9" s="4"/>
      <c r="C9" s="31">
        <v>72</v>
      </c>
      <c r="D9" s="4"/>
      <c r="E9" s="10"/>
    </row>
    <row r="10" spans="1:5" ht="17.25" x14ac:dyDescent="0.3">
      <c r="A10" s="9"/>
      <c r="B10" s="4"/>
      <c r="C10" s="31">
        <v>25</v>
      </c>
      <c r="D10" s="4"/>
      <c r="E10" s="10"/>
    </row>
    <row r="11" spans="1:5" ht="17.25" x14ac:dyDescent="0.3">
      <c r="A11" s="9"/>
      <c r="B11" s="4"/>
      <c r="C11" s="31">
        <v>54</v>
      </c>
      <c r="D11" s="4"/>
      <c r="E11" s="10"/>
    </row>
    <row r="12" spans="1:5" ht="17.25" x14ac:dyDescent="0.3">
      <c r="A12" s="9"/>
      <c r="B12" s="4"/>
      <c r="C12" s="31">
        <v>32</v>
      </c>
      <c r="D12" s="4"/>
      <c r="E12" s="10"/>
    </row>
    <row r="13" spans="1:5" ht="16.5" x14ac:dyDescent="0.3">
      <c r="A13" s="9"/>
      <c r="B13" s="4"/>
      <c r="C13" s="307">
        <f>MIN(C8:C12)</f>
        <v>25</v>
      </c>
      <c r="D13" s="4"/>
      <c r="E13" s="10"/>
    </row>
    <row r="14" spans="1:5" ht="17.25" thickBot="1" x14ac:dyDescent="0.35">
      <c r="A14" s="9"/>
      <c r="B14" s="4"/>
      <c r="C14" s="4"/>
      <c r="D14" s="4"/>
      <c r="E14" s="10"/>
    </row>
    <row r="15" spans="1:5" ht="17.25" thickBot="1" x14ac:dyDescent="0.35">
      <c r="A15" s="19" t="s">
        <v>28</v>
      </c>
      <c r="B15" s="21"/>
      <c r="C15" s="21"/>
      <c r="D15" s="21"/>
      <c r="E15" s="22"/>
    </row>
    <row r="16" spans="1:5" x14ac:dyDescent="0.25">
      <c r="A16" s="478" t="s">
        <v>67</v>
      </c>
      <c r="B16" s="392"/>
      <c r="C16" s="392"/>
      <c r="D16" s="392"/>
      <c r="E16" s="393"/>
    </row>
    <row r="17" spans="1:5" x14ac:dyDescent="0.25">
      <c r="A17" s="415"/>
      <c r="B17" s="416"/>
      <c r="C17" s="416"/>
      <c r="D17" s="416"/>
      <c r="E17" s="417"/>
    </row>
    <row r="18" spans="1:5" ht="15.75" thickBot="1" x14ac:dyDescent="0.3">
      <c r="A18" s="394"/>
      <c r="B18" s="395"/>
      <c r="C18" s="395"/>
      <c r="D18" s="395"/>
      <c r="E18" s="396"/>
    </row>
  </sheetData>
  <mergeCells count="3">
    <mergeCell ref="A6:E6"/>
    <mergeCell ref="A16:E18"/>
    <mergeCell ref="A1:E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606E-AEFF-45F6-BD3E-E9B5445BEE46}">
  <dimension ref="A1:E19"/>
  <sheetViews>
    <sheetView workbookViewId="0">
      <selection activeCell="C13" sqref="C13"/>
    </sheetView>
  </sheetViews>
  <sheetFormatPr defaultRowHeight="15" x14ac:dyDescent="0.25"/>
  <cols>
    <col min="2" max="2" width="14.140625" customWidth="1"/>
    <col min="3" max="3" width="15.7109375" customWidth="1"/>
    <col min="4" max="4" width="10.5703125" customWidth="1"/>
    <col min="5" max="5" width="7.140625" customWidth="1"/>
  </cols>
  <sheetData>
    <row r="1" spans="1:5" x14ac:dyDescent="0.25">
      <c r="A1" s="403"/>
      <c r="B1" s="404"/>
      <c r="C1" s="404"/>
      <c r="D1" s="404"/>
      <c r="E1" s="405"/>
    </row>
    <row r="2" spans="1:5" x14ac:dyDescent="0.25">
      <c r="A2" s="406"/>
      <c r="B2" s="407"/>
      <c r="C2" s="407"/>
      <c r="D2" s="407"/>
      <c r="E2" s="408"/>
    </row>
    <row r="3" spans="1:5" x14ac:dyDescent="0.25">
      <c r="A3" s="406"/>
      <c r="B3" s="407"/>
      <c r="C3" s="407"/>
      <c r="D3" s="407"/>
      <c r="E3" s="408"/>
    </row>
    <row r="4" spans="1:5" x14ac:dyDescent="0.25">
      <c r="A4" s="406"/>
      <c r="B4" s="407"/>
      <c r="C4" s="407"/>
      <c r="D4" s="407"/>
      <c r="E4" s="408"/>
    </row>
    <row r="5" spans="1:5" ht="24" customHeight="1" thickBot="1" x14ac:dyDescent="0.3">
      <c r="A5" s="409"/>
      <c r="B5" s="410"/>
      <c r="C5" s="410"/>
      <c r="D5" s="410"/>
      <c r="E5" s="411"/>
    </row>
    <row r="6" spans="1:5" x14ac:dyDescent="0.25">
      <c r="A6" s="469" t="s">
        <v>68</v>
      </c>
      <c r="B6" s="470"/>
      <c r="C6" s="470"/>
      <c r="D6" s="470"/>
      <c r="E6" s="471"/>
    </row>
    <row r="7" spans="1:5" ht="16.5" x14ac:dyDescent="0.3">
      <c r="A7" s="9"/>
      <c r="B7" s="4"/>
      <c r="C7" s="15" t="s">
        <v>26</v>
      </c>
      <c r="D7" s="4"/>
      <c r="E7" s="10"/>
    </row>
    <row r="8" spans="1:5" ht="17.25" x14ac:dyDescent="0.3">
      <c r="A8" s="9"/>
      <c r="B8" s="4"/>
      <c r="C8" s="31">
        <v>56</v>
      </c>
      <c r="D8" s="4"/>
      <c r="E8" s="10"/>
    </row>
    <row r="9" spans="1:5" ht="17.25" x14ac:dyDescent="0.3">
      <c r="A9" s="9"/>
      <c r="B9" s="4"/>
      <c r="C9" s="31">
        <v>72</v>
      </c>
      <c r="D9" s="4"/>
      <c r="E9" s="10"/>
    </row>
    <row r="10" spans="1:5" ht="17.25" x14ac:dyDescent="0.3">
      <c r="A10" s="9"/>
      <c r="B10" s="4"/>
      <c r="C10" s="31">
        <v>25</v>
      </c>
      <c r="D10" s="4"/>
      <c r="E10" s="10"/>
    </row>
    <row r="11" spans="1:5" ht="17.25" x14ac:dyDescent="0.3">
      <c r="A11" s="9"/>
      <c r="B11" s="4"/>
      <c r="C11" s="31">
        <v>54</v>
      </c>
      <c r="D11" s="4"/>
      <c r="E11" s="10"/>
    </row>
    <row r="12" spans="1:5" ht="17.25" x14ac:dyDescent="0.3">
      <c r="A12" s="9"/>
      <c r="B12" s="4"/>
      <c r="C12" s="31">
        <v>32</v>
      </c>
      <c r="D12" s="4"/>
      <c r="E12" s="10"/>
    </row>
    <row r="13" spans="1:5" ht="16.5" x14ac:dyDescent="0.3">
      <c r="A13" s="9"/>
      <c r="B13" s="4"/>
      <c r="C13" s="307">
        <f>MAX(C8:C12)</f>
        <v>72</v>
      </c>
      <c r="D13" s="4"/>
      <c r="E13" s="10"/>
    </row>
    <row r="14" spans="1:5" ht="16.5" x14ac:dyDescent="0.3">
      <c r="A14" s="9"/>
      <c r="B14" s="4"/>
      <c r="C14" s="4"/>
      <c r="D14" s="4"/>
      <c r="E14" s="10"/>
    </row>
    <row r="15" spans="1:5" ht="17.25" thickBot="1" x14ac:dyDescent="0.35">
      <c r="A15" s="9"/>
      <c r="B15" s="4"/>
      <c r="C15" s="4"/>
      <c r="D15" s="4"/>
      <c r="E15" s="10"/>
    </row>
    <row r="16" spans="1:5" ht="17.25" thickBot="1" x14ac:dyDescent="0.35">
      <c r="A16" s="19" t="s">
        <v>28</v>
      </c>
      <c r="B16" s="21"/>
      <c r="C16" s="21"/>
      <c r="D16" s="21"/>
      <c r="E16" s="22"/>
    </row>
    <row r="17" spans="1:5" x14ac:dyDescent="0.25">
      <c r="A17" s="391" t="s">
        <v>69</v>
      </c>
      <c r="B17" s="392"/>
      <c r="C17" s="392"/>
      <c r="D17" s="392"/>
      <c r="E17" s="393"/>
    </row>
    <row r="18" spans="1:5" x14ac:dyDescent="0.25">
      <c r="A18" s="415"/>
      <c r="B18" s="416"/>
      <c r="C18" s="416"/>
      <c r="D18" s="416"/>
      <c r="E18" s="417"/>
    </row>
    <row r="19" spans="1:5" ht="15.75" thickBot="1" x14ac:dyDescent="0.3">
      <c r="A19" s="394"/>
      <c r="B19" s="395"/>
      <c r="C19" s="395"/>
      <c r="D19" s="395"/>
      <c r="E19" s="396"/>
    </row>
  </sheetData>
  <mergeCells count="3">
    <mergeCell ref="A6:E6"/>
    <mergeCell ref="A17:E19"/>
    <mergeCell ref="A1:E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4DEC-3E66-4C31-8D8E-EC72A21D6794}">
  <dimension ref="A1:E17"/>
  <sheetViews>
    <sheetView workbookViewId="0">
      <selection activeCell="C14" sqref="C14"/>
    </sheetView>
  </sheetViews>
  <sheetFormatPr defaultRowHeight="16.5" x14ac:dyDescent="0.3"/>
  <cols>
    <col min="1" max="1" width="9.140625" style="4"/>
    <col min="2" max="2" width="14" style="4" customWidth="1"/>
    <col min="3" max="3" width="14.28515625" style="4" customWidth="1"/>
    <col min="4" max="4" width="9.28515625" style="4" customWidth="1"/>
    <col min="5" max="5" width="9.42578125" style="4" customWidth="1"/>
    <col min="6" max="16384" width="9.140625" style="4"/>
  </cols>
  <sheetData>
    <row r="1" spans="1:5" x14ac:dyDescent="0.3">
      <c r="A1" s="349"/>
      <c r="B1" s="350"/>
      <c r="C1" s="350"/>
      <c r="D1" s="350"/>
      <c r="E1" s="351"/>
    </row>
    <row r="2" spans="1:5" x14ac:dyDescent="0.3">
      <c r="A2" s="352"/>
      <c r="B2" s="353"/>
      <c r="C2" s="353"/>
      <c r="D2" s="353"/>
      <c r="E2" s="354"/>
    </row>
    <row r="3" spans="1:5" x14ac:dyDescent="0.3">
      <c r="A3" s="352"/>
      <c r="B3" s="353"/>
      <c r="C3" s="353"/>
      <c r="D3" s="353"/>
      <c r="E3" s="354"/>
    </row>
    <row r="4" spans="1:5" x14ac:dyDescent="0.3">
      <c r="A4" s="352"/>
      <c r="B4" s="353"/>
      <c r="C4" s="353"/>
      <c r="D4" s="353"/>
      <c r="E4" s="354"/>
    </row>
    <row r="5" spans="1:5" ht="17.25" thickBot="1" x14ac:dyDescent="0.35">
      <c r="A5" s="355"/>
      <c r="B5" s="356"/>
      <c r="C5" s="356"/>
      <c r="D5" s="356"/>
      <c r="E5" s="357"/>
    </row>
    <row r="6" spans="1:5" x14ac:dyDescent="0.3">
      <c r="A6" s="385" t="s">
        <v>70</v>
      </c>
      <c r="B6" s="386"/>
      <c r="C6" s="386"/>
      <c r="D6" s="386"/>
      <c r="E6" s="387"/>
    </row>
    <row r="7" spans="1:5" x14ac:dyDescent="0.3">
      <c r="A7" s="9"/>
      <c r="C7" s="15" t="s">
        <v>26</v>
      </c>
      <c r="E7" s="10"/>
    </row>
    <row r="8" spans="1:5" ht="17.25" x14ac:dyDescent="0.3">
      <c r="A8" s="9"/>
      <c r="C8" s="31">
        <v>56</v>
      </c>
      <c r="E8" s="10"/>
    </row>
    <row r="9" spans="1:5" ht="17.25" x14ac:dyDescent="0.3">
      <c r="A9" s="9"/>
      <c r="C9" s="31">
        <v>72</v>
      </c>
      <c r="E9" s="10"/>
    </row>
    <row r="10" spans="1:5" ht="17.25" x14ac:dyDescent="0.3">
      <c r="A10" s="9"/>
      <c r="C10" s="31">
        <v>25</v>
      </c>
      <c r="E10" s="10"/>
    </row>
    <row r="11" spans="1:5" ht="17.25" x14ac:dyDescent="0.3">
      <c r="A11" s="9"/>
      <c r="C11" s="31">
        <v>54</v>
      </c>
      <c r="E11" s="10"/>
    </row>
    <row r="12" spans="1:5" ht="17.25" x14ac:dyDescent="0.3">
      <c r="A12" s="9"/>
      <c r="C12" s="31">
        <v>32</v>
      </c>
      <c r="E12" s="10"/>
    </row>
    <row r="13" spans="1:5" ht="17.25" x14ac:dyDescent="0.3">
      <c r="A13" s="9"/>
      <c r="C13" s="114">
        <f>MIN(C8:C12)</f>
        <v>25</v>
      </c>
      <c r="E13" s="10"/>
    </row>
    <row r="14" spans="1:5" x14ac:dyDescent="0.3">
      <c r="A14" s="9"/>
      <c r="C14" s="54">
        <f>SUM(C8:C13)</f>
        <v>264</v>
      </c>
      <c r="E14" s="10"/>
    </row>
    <row r="15" spans="1:5" ht="17.25" thickBot="1" x14ac:dyDescent="0.35">
      <c r="A15" s="9"/>
      <c r="E15" s="10"/>
    </row>
    <row r="16" spans="1:5" ht="17.25" thickBot="1" x14ac:dyDescent="0.35">
      <c r="A16" s="418" t="s">
        <v>28</v>
      </c>
      <c r="B16" s="419"/>
      <c r="C16" s="419"/>
      <c r="D16" s="419"/>
      <c r="E16" s="420"/>
    </row>
    <row r="17" spans="1:5" ht="17.25" thickBot="1" x14ac:dyDescent="0.35">
      <c r="A17" s="488" t="s">
        <v>71</v>
      </c>
      <c r="B17" s="489"/>
      <c r="C17" s="489"/>
      <c r="D17" s="489"/>
      <c r="E17" s="490"/>
    </row>
  </sheetData>
  <mergeCells count="4">
    <mergeCell ref="A6:E6"/>
    <mergeCell ref="A17:E17"/>
    <mergeCell ref="A1:E5"/>
    <mergeCell ref="A16:E1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98B3-70C7-4329-A6A3-F9543477B518}">
  <dimension ref="A1:C18"/>
  <sheetViews>
    <sheetView workbookViewId="0">
      <selection activeCell="I23" sqref="I23:J23"/>
    </sheetView>
  </sheetViews>
  <sheetFormatPr defaultRowHeight="16.5" x14ac:dyDescent="0.3"/>
  <cols>
    <col min="1" max="1" width="15.140625" style="4" customWidth="1"/>
    <col min="2" max="2" width="20.85546875" style="4" customWidth="1"/>
    <col min="3" max="3" width="21" style="4" customWidth="1"/>
    <col min="4" max="16384" width="9.140625" style="4"/>
  </cols>
  <sheetData>
    <row r="1" spans="1:3" x14ac:dyDescent="0.3">
      <c r="A1" s="436"/>
      <c r="B1" s="437"/>
      <c r="C1" s="438"/>
    </row>
    <row r="2" spans="1:3" x14ac:dyDescent="0.3">
      <c r="A2" s="439"/>
      <c r="B2" s="440"/>
      <c r="C2" s="441"/>
    </row>
    <row r="3" spans="1:3" x14ac:dyDescent="0.3">
      <c r="A3" s="439"/>
      <c r="B3" s="440"/>
      <c r="C3" s="441"/>
    </row>
    <row r="4" spans="1:3" x14ac:dyDescent="0.3">
      <c r="A4" s="439"/>
      <c r="B4" s="440"/>
      <c r="C4" s="441"/>
    </row>
    <row r="5" spans="1:3" ht="23.25" customHeight="1" thickBot="1" x14ac:dyDescent="0.35">
      <c r="A5" s="442"/>
      <c r="B5" s="443"/>
      <c r="C5" s="444"/>
    </row>
    <row r="6" spans="1:3" x14ac:dyDescent="0.3">
      <c r="A6" s="454" t="s">
        <v>72</v>
      </c>
      <c r="B6" s="455"/>
      <c r="C6" s="456"/>
    </row>
    <row r="7" spans="1:3" x14ac:dyDescent="0.3">
      <c r="A7" s="308" t="s">
        <v>73</v>
      </c>
      <c r="B7" s="54" t="s">
        <v>74</v>
      </c>
      <c r="C7" s="309" t="s">
        <v>75</v>
      </c>
    </row>
    <row r="8" spans="1:3" x14ac:dyDescent="0.3">
      <c r="A8" s="310">
        <v>1</v>
      </c>
      <c r="B8" s="63">
        <v>12</v>
      </c>
      <c r="C8" s="311">
        <f ca="1">RANDBETWEEN(A8,B8)</f>
        <v>3</v>
      </c>
    </row>
    <row r="9" spans="1:3" x14ac:dyDescent="0.3">
      <c r="A9" s="310">
        <v>2</v>
      </c>
      <c r="B9" s="63">
        <v>13</v>
      </c>
      <c r="C9" s="311">
        <f t="shared" ref="C9:C14" ca="1" si="0">RANDBETWEEN(A9,B9)</f>
        <v>6</v>
      </c>
    </row>
    <row r="10" spans="1:3" x14ac:dyDescent="0.3">
      <c r="A10" s="310">
        <v>3</v>
      </c>
      <c r="B10" s="63">
        <v>15</v>
      </c>
      <c r="C10" s="311">
        <f t="shared" ca="1" si="0"/>
        <v>9</v>
      </c>
    </row>
    <row r="11" spans="1:3" x14ac:dyDescent="0.3">
      <c r="A11" s="310">
        <v>4</v>
      </c>
      <c r="B11" s="63">
        <v>17</v>
      </c>
      <c r="C11" s="311">
        <f t="shared" ca="1" si="0"/>
        <v>9</v>
      </c>
    </row>
    <row r="12" spans="1:3" x14ac:dyDescent="0.3">
      <c r="A12" s="310">
        <v>5</v>
      </c>
      <c r="B12" s="63">
        <v>10</v>
      </c>
      <c r="C12" s="311">
        <f t="shared" ca="1" si="0"/>
        <v>6</v>
      </c>
    </row>
    <row r="13" spans="1:3" x14ac:dyDescent="0.3">
      <c r="A13" s="310">
        <v>6</v>
      </c>
      <c r="B13" s="63">
        <v>90</v>
      </c>
      <c r="C13" s="311">
        <f t="shared" ca="1" si="0"/>
        <v>43</v>
      </c>
    </row>
    <row r="14" spans="1:3" x14ac:dyDescent="0.3">
      <c r="A14" s="310">
        <v>23</v>
      </c>
      <c r="B14" s="63">
        <v>43</v>
      </c>
      <c r="C14" s="311">
        <f t="shared" ca="1" si="0"/>
        <v>28</v>
      </c>
    </row>
    <row r="15" spans="1:3" ht="17.25" thickBot="1" x14ac:dyDescent="0.35">
      <c r="A15" s="9"/>
      <c r="C15" s="10"/>
    </row>
    <row r="16" spans="1:3" ht="17.25" thickBot="1" x14ac:dyDescent="0.35">
      <c r="A16" s="418" t="s">
        <v>28</v>
      </c>
      <c r="B16" s="419"/>
      <c r="C16" s="420"/>
    </row>
    <row r="17" spans="1:3" ht="17.25" customHeight="1" x14ac:dyDescent="0.3">
      <c r="A17" s="491" t="s">
        <v>76</v>
      </c>
      <c r="B17" s="492"/>
      <c r="C17" s="493"/>
    </row>
    <row r="18" spans="1:3" ht="17.25" thickBot="1" x14ac:dyDescent="0.35">
      <c r="A18" s="494"/>
      <c r="B18" s="495"/>
      <c r="C18" s="496"/>
    </row>
  </sheetData>
  <mergeCells count="4">
    <mergeCell ref="A6:C6"/>
    <mergeCell ref="A17:C18"/>
    <mergeCell ref="A1:C5"/>
    <mergeCell ref="A16:C16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6E27-26D3-45F9-899C-C096435364B4}">
  <dimension ref="A1:E17"/>
  <sheetViews>
    <sheetView workbookViewId="0">
      <selection activeCell="K11" sqref="K11"/>
    </sheetView>
  </sheetViews>
  <sheetFormatPr defaultRowHeight="16.5" x14ac:dyDescent="0.3"/>
  <cols>
    <col min="1" max="2" width="9.140625" style="4"/>
    <col min="3" max="3" width="13.140625" style="4" customWidth="1"/>
    <col min="4" max="4" width="12.7109375" style="4" customWidth="1"/>
    <col min="5" max="5" width="11.7109375" style="4" customWidth="1"/>
    <col min="6" max="16384" width="9.140625" style="4"/>
  </cols>
  <sheetData>
    <row r="1" spans="1:5" x14ac:dyDescent="0.3">
      <c r="A1" s="349"/>
      <c r="B1" s="350"/>
      <c r="C1" s="350"/>
      <c r="D1" s="350"/>
      <c r="E1" s="351"/>
    </row>
    <row r="2" spans="1:5" x14ac:dyDescent="0.3">
      <c r="A2" s="352"/>
      <c r="B2" s="353"/>
      <c r="C2" s="353"/>
      <c r="D2" s="353"/>
      <c r="E2" s="354"/>
    </row>
    <row r="3" spans="1:5" x14ac:dyDescent="0.3">
      <c r="A3" s="352"/>
      <c r="B3" s="353"/>
      <c r="C3" s="353"/>
      <c r="D3" s="353"/>
      <c r="E3" s="354"/>
    </row>
    <row r="4" spans="1:5" x14ac:dyDescent="0.3">
      <c r="A4" s="352"/>
      <c r="B4" s="353"/>
      <c r="C4" s="353"/>
      <c r="D4" s="353"/>
      <c r="E4" s="354"/>
    </row>
    <row r="5" spans="1:5" ht="17.25" thickBot="1" x14ac:dyDescent="0.35">
      <c r="A5" s="355"/>
      <c r="B5" s="356"/>
      <c r="C5" s="356"/>
      <c r="D5" s="356"/>
      <c r="E5" s="357"/>
    </row>
    <row r="6" spans="1:5" x14ac:dyDescent="0.3">
      <c r="A6" s="427" t="s">
        <v>77</v>
      </c>
      <c r="B6" s="428"/>
      <c r="C6" s="428"/>
      <c r="D6" s="428"/>
      <c r="E6" s="429"/>
    </row>
    <row r="7" spans="1:5" x14ac:dyDescent="0.3">
      <c r="A7" s="9"/>
      <c r="C7" s="15" t="s">
        <v>26</v>
      </c>
      <c r="E7" s="10"/>
    </row>
    <row r="8" spans="1:5" ht="17.25" x14ac:dyDescent="0.3">
      <c r="A8" s="9"/>
      <c r="C8" s="31">
        <v>56</v>
      </c>
      <c r="E8" s="10"/>
    </row>
    <row r="9" spans="1:5" ht="17.25" x14ac:dyDescent="0.3">
      <c r="A9" s="9"/>
      <c r="C9" s="31">
        <v>72</v>
      </c>
      <c r="E9" s="10"/>
    </row>
    <row r="10" spans="1:5" ht="17.25" x14ac:dyDescent="0.3">
      <c r="A10" s="9"/>
      <c r="C10" s="31">
        <v>25</v>
      </c>
      <c r="E10" s="10"/>
    </row>
    <row r="11" spans="1:5" ht="17.25" x14ac:dyDescent="0.3">
      <c r="A11" s="9"/>
      <c r="C11" s="31">
        <v>54</v>
      </c>
      <c r="E11" s="10"/>
    </row>
    <row r="12" spans="1:5" ht="17.25" x14ac:dyDescent="0.3">
      <c r="A12" s="9"/>
      <c r="C12" s="31">
        <v>32</v>
      </c>
      <c r="E12" s="10"/>
    </row>
    <row r="13" spans="1:5" x14ac:dyDescent="0.3">
      <c r="A13" s="9"/>
      <c r="C13" s="53">
        <f>LARGE(C8:C12,2)</f>
        <v>56</v>
      </c>
      <c r="E13" s="10"/>
    </row>
    <row r="14" spans="1:5" ht="17.25" thickBot="1" x14ac:dyDescent="0.35">
      <c r="A14" s="56"/>
      <c r="B14" s="57"/>
      <c r="C14" s="57"/>
      <c r="D14" s="57"/>
      <c r="E14" s="58"/>
    </row>
    <row r="15" spans="1:5" ht="17.25" thickBot="1" x14ac:dyDescent="0.35">
      <c r="A15" s="497" t="s">
        <v>28</v>
      </c>
      <c r="B15" s="498"/>
      <c r="C15" s="498"/>
      <c r="D15" s="498"/>
      <c r="E15" s="499"/>
    </row>
    <row r="16" spans="1:5" x14ac:dyDescent="0.3">
      <c r="A16" s="500" t="s">
        <v>78</v>
      </c>
      <c r="B16" s="501"/>
      <c r="C16" s="501"/>
      <c r="D16" s="501"/>
      <c r="E16" s="502"/>
    </row>
    <row r="17" spans="1:5" ht="17.25" thickBot="1" x14ac:dyDescent="0.35">
      <c r="A17" s="503"/>
      <c r="B17" s="504"/>
      <c r="C17" s="504"/>
      <c r="D17" s="504"/>
      <c r="E17" s="505"/>
    </row>
  </sheetData>
  <mergeCells count="4">
    <mergeCell ref="A6:E6"/>
    <mergeCell ref="A15:E15"/>
    <mergeCell ref="A16:E17"/>
    <mergeCell ref="A1:E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111B-E3D8-4D58-8DBA-E9FFA9D18DE8}">
  <dimension ref="A1:E19"/>
  <sheetViews>
    <sheetView workbookViewId="0">
      <selection activeCell="C13" sqref="C13"/>
    </sheetView>
  </sheetViews>
  <sheetFormatPr defaultRowHeight="16.5" x14ac:dyDescent="0.3"/>
  <cols>
    <col min="1" max="1" width="15.42578125" style="4" customWidth="1"/>
    <col min="2" max="2" width="9.85546875" style="4" customWidth="1"/>
    <col min="3" max="3" width="13" style="4" customWidth="1"/>
    <col min="4" max="16384" width="9.140625" style="4"/>
  </cols>
  <sheetData>
    <row r="1" spans="1:5" x14ac:dyDescent="0.3">
      <c r="A1" s="436"/>
      <c r="B1" s="437"/>
      <c r="C1" s="437"/>
      <c r="D1" s="437"/>
      <c r="E1" s="438"/>
    </row>
    <row r="2" spans="1:5" x14ac:dyDescent="0.3">
      <c r="A2" s="439"/>
      <c r="B2" s="440"/>
      <c r="C2" s="440"/>
      <c r="D2" s="440"/>
      <c r="E2" s="441"/>
    </row>
    <row r="3" spans="1:5" x14ac:dyDescent="0.3">
      <c r="A3" s="439"/>
      <c r="B3" s="440"/>
      <c r="C3" s="440"/>
      <c r="D3" s="440"/>
      <c r="E3" s="441"/>
    </row>
    <row r="4" spans="1:5" x14ac:dyDescent="0.3">
      <c r="A4" s="439"/>
      <c r="B4" s="440"/>
      <c r="C4" s="440"/>
      <c r="D4" s="440"/>
      <c r="E4" s="441"/>
    </row>
    <row r="5" spans="1:5" ht="17.25" thickBot="1" x14ac:dyDescent="0.35">
      <c r="A5" s="442"/>
      <c r="B5" s="443"/>
      <c r="C5" s="443"/>
      <c r="D5" s="443"/>
      <c r="E5" s="444"/>
    </row>
    <row r="6" spans="1:5" x14ac:dyDescent="0.3">
      <c r="A6" s="427" t="s">
        <v>79</v>
      </c>
      <c r="B6" s="428"/>
      <c r="C6" s="428"/>
      <c r="D6" s="428"/>
      <c r="E6" s="429"/>
    </row>
    <row r="7" spans="1:5" x14ac:dyDescent="0.3">
      <c r="A7" s="9"/>
      <c r="C7" s="17" t="s">
        <v>26</v>
      </c>
      <c r="E7" s="10"/>
    </row>
    <row r="8" spans="1:5" x14ac:dyDescent="0.3">
      <c r="A8" s="9"/>
      <c r="C8" s="98">
        <v>56</v>
      </c>
      <c r="E8" s="10"/>
    </row>
    <row r="9" spans="1:5" x14ac:dyDescent="0.3">
      <c r="A9" s="9"/>
      <c r="C9" s="98">
        <v>72</v>
      </c>
      <c r="E9" s="10"/>
    </row>
    <row r="10" spans="1:5" x14ac:dyDescent="0.3">
      <c r="A10" s="9"/>
      <c r="C10" s="98">
        <v>25</v>
      </c>
      <c r="E10" s="10"/>
    </row>
    <row r="11" spans="1:5" x14ac:dyDescent="0.3">
      <c r="A11" s="9"/>
      <c r="C11" s="98">
        <v>54</v>
      </c>
      <c r="E11" s="10"/>
    </row>
    <row r="12" spans="1:5" x14ac:dyDescent="0.3">
      <c r="A12" s="9"/>
      <c r="C12" s="98">
        <v>32</v>
      </c>
      <c r="E12" s="10"/>
    </row>
    <row r="13" spans="1:5" x14ac:dyDescent="0.3">
      <c r="A13" s="9"/>
      <c r="C13" s="54">
        <f>SMALL(C8:C12,2)</f>
        <v>32</v>
      </c>
      <c r="E13" s="10"/>
    </row>
    <row r="14" spans="1:5" x14ac:dyDescent="0.3">
      <c r="A14" s="9"/>
      <c r="E14" s="10"/>
    </row>
    <row r="15" spans="1:5" ht="17.25" thickBot="1" x14ac:dyDescent="0.35">
      <c r="A15" s="9"/>
      <c r="E15" s="10"/>
    </row>
    <row r="16" spans="1:5" ht="17.25" thickBot="1" x14ac:dyDescent="0.35">
      <c r="A16" s="23" t="s">
        <v>28</v>
      </c>
      <c r="B16" s="21"/>
      <c r="C16" s="21"/>
      <c r="D16" s="21"/>
      <c r="E16" s="22"/>
    </row>
    <row r="17" spans="1:5" x14ac:dyDescent="0.3">
      <c r="A17" s="506" t="s">
        <v>80</v>
      </c>
      <c r="B17" s="507"/>
      <c r="C17" s="507"/>
      <c r="D17" s="507"/>
      <c r="E17" s="508"/>
    </row>
    <row r="18" spans="1:5" x14ac:dyDescent="0.3">
      <c r="A18" s="509"/>
      <c r="B18" s="510"/>
      <c r="C18" s="510"/>
      <c r="D18" s="510"/>
      <c r="E18" s="511"/>
    </row>
    <row r="19" spans="1:5" ht="17.25" thickBot="1" x14ac:dyDescent="0.35">
      <c r="A19" s="512"/>
      <c r="B19" s="513"/>
      <c r="C19" s="513"/>
      <c r="D19" s="513"/>
      <c r="E19" s="514"/>
    </row>
  </sheetData>
  <mergeCells count="3">
    <mergeCell ref="A6:E6"/>
    <mergeCell ref="A17:E19"/>
    <mergeCell ref="A1:E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BD0E-0DDE-4A1A-A28C-B78E451A1C88}">
  <dimension ref="A1:F18"/>
  <sheetViews>
    <sheetView workbookViewId="0">
      <selection activeCell="E12" sqref="E12"/>
    </sheetView>
  </sheetViews>
  <sheetFormatPr defaultRowHeight="15" x14ac:dyDescent="0.25"/>
  <cols>
    <col min="6" max="6" width="10.28515625" customWidth="1"/>
  </cols>
  <sheetData>
    <row r="1" spans="1:6" x14ac:dyDescent="0.25">
      <c r="A1" s="403"/>
      <c r="B1" s="404"/>
      <c r="C1" s="404"/>
      <c r="D1" s="404"/>
      <c r="E1" s="404"/>
      <c r="F1" s="405"/>
    </row>
    <row r="2" spans="1:6" x14ac:dyDescent="0.25">
      <c r="A2" s="406"/>
      <c r="B2" s="407"/>
      <c r="C2" s="407"/>
      <c r="D2" s="407"/>
      <c r="E2" s="407"/>
      <c r="F2" s="408"/>
    </row>
    <row r="3" spans="1:6" x14ac:dyDescent="0.25">
      <c r="A3" s="406"/>
      <c r="B3" s="407"/>
      <c r="C3" s="407"/>
      <c r="D3" s="407"/>
      <c r="E3" s="407"/>
      <c r="F3" s="408"/>
    </row>
    <row r="4" spans="1:6" x14ac:dyDescent="0.25">
      <c r="A4" s="406"/>
      <c r="B4" s="407"/>
      <c r="C4" s="407"/>
      <c r="D4" s="407"/>
      <c r="E4" s="407"/>
      <c r="F4" s="408"/>
    </row>
    <row r="5" spans="1:6" ht="24.75" customHeight="1" thickBot="1" x14ac:dyDescent="0.3">
      <c r="A5" s="409"/>
      <c r="B5" s="410"/>
      <c r="C5" s="410"/>
      <c r="D5" s="410"/>
      <c r="E5" s="410"/>
      <c r="F5" s="411"/>
    </row>
    <row r="6" spans="1:6" ht="16.5" thickBot="1" x14ac:dyDescent="0.3">
      <c r="A6" s="526" t="s">
        <v>81</v>
      </c>
      <c r="B6" s="527"/>
      <c r="C6" s="527"/>
      <c r="D6" s="527"/>
      <c r="E6" s="527"/>
      <c r="F6" s="528"/>
    </row>
    <row r="7" spans="1:6" ht="16.5" x14ac:dyDescent="0.3">
      <c r="A7" s="50"/>
      <c r="B7" s="529" t="s">
        <v>22</v>
      </c>
      <c r="C7" s="529"/>
      <c r="D7" s="312" t="s">
        <v>82</v>
      </c>
      <c r="E7" s="312" t="s">
        <v>83</v>
      </c>
      <c r="F7" s="52"/>
    </row>
    <row r="8" spans="1:6" ht="16.5" x14ac:dyDescent="0.3">
      <c r="A8" s="50"/>
      <c r="B8" s="530" t="s">
        <v>84</v>
      </c>
      <c r="C8" s="530"/>
      <c r="D8" s="313">
        <v>5</v>
      </c>
      <c r="E8" s="313">
        <v>100</v>
      </c>
      <c r="F8" s="52"/>
    </row>
    <row r="9" spans="1:6" ht="16.5" x14ac:dyDescent="0.3">
      <c r="A9" s="50"/>
      <c r="B9" s="530" t="s">
        <v>85</v>
      </c>
      <c r="C9" s="530"/>
      <c r="D9" s="313">
        <v>2</v>
      </c>
      <c r="E9" s="313">
        <v>10</v>
      </c>
      <c r="F9" s="52"/>
    </row>
    <row r="10" spans="1:6" ht="16.5" x14ac:dyDescent="0.3">
      <c r="A10" s="50"/>
      <c r="B10" s="530" t="s">
        <v>86</v>
      </c>
      <c r="C10" s="530"/>
      <c r="D10" s="313">
        <v>3</v>
      </c>
      <c r="E10" s="313">
        <v>2</v>
      </c>
      <c r="F10" s="52"/>
    </row>
    <row r="11" spans="1:6" ht="16.5" x14ac:dyDescent="0.3">
      <c r="A11" s="50"/>
      <c r="B11" s="314"/>
      <c r="C11" s="314"/>
      <c r="D11" s="315"/>
      <c r="E11" s="315"/>
      <c r="F11" s="52"/>
    </row>
    <row r="12" spans="1:6" ht="16.5" x14ac:dyDescent="0.3">
      <c r="A12" s="50"/>
      <c r="B12" s="531" t="s">
        <v>87</v>
      </c>
      <c r="C12" s="531"/>
      <c r="D12" s="531"/>
      <c r="E12" s="313">
        <f>SUMPRODUCT(D8:D10,E8:E10)</f>
        <v>526</v>
      </c>
      <c r="F12" s="52"/>
    </row>
    <row r="13" spans="1:6" ht="16.5" x14ac:dyDescent="0.3">
      <c r="A13" s="50"/>
      <c r="B13" s="531"/>
      <c r="C13" s="531"/>
      <c r="D13" s="531"/>
      <c r="E13" s="313"/>
      <c r="F13" s="52"/>
    </row>
    <row r="14" spans="1:6" ht="17.25" thickBot="1" x14ac:dyDescent="0.35">
      <c r="A14" s="50"/>
      <c r="B14" s="316"/>
      <c r="C14" s="316"/>
      <c r="D14" s="316"/>
      <c r="E14" s="315"/>
      <c r="F14" s="52"/>
    </row>
    <row r="15" spans="1:6" ht="15.75" thickBot="1" x14ac:dyDescent="0.3">
      <c r="A15" s="515" t="s">
        <v>28</v>
      </c>
      <c r="B15" s="516"/>
      <c r="C15" s="516"/>
      <c r="D15" s="516"/>
      <c r="E15" s="516"/>
      <c r="F15" s="517"/>
    </row>
    <row r="16" spans="1:6" x14ac:dyDescent="0.25">
      <c r="A16" s="478" t="s">
        <v>59</v>
      </c>
      <c r="B16" s="518"/>
      <c r="C16" s="518"/>
      <c r="D16" s="518"/>
      <c r="E16" s="518"/>
      <c r="F16" s="519"/>
    </row>
    <row r="17" spans="1:6" x14ac:dyDescent="0.25">
      <c r="A17" s="520"/>
      <c r="B17" s="521"/>
      <c r="C17" s="521"/>
      <c r="D17" s="521"/>
      <c r="E17" s="521"/>
      <c r="F17" s="522"/>
    </row>
    <row r="18" spans="1:6" ht="15.75" thickBot="1" x14ac:dyDescent="0.3">
      <c r="A18" s="523"/>
      <c r="B18" s="524"/>
      <c r="C18" s="524"/>
      <c r="D18" s="524"/>
      <c r="E18" s="524"/>
      <c r="F18" s="525"/>
    </row>
  </sheetData>
  <mergeCells count="9">
    <mergeCell ref="A1:F5"/>
    <mergeCell ref="A15:F15"/>
    <mergeCell ref="A16:F18"/>
    <mergeCell ref="A6:F6"/>
    <mergeCell ref="B7:C7"/>
    <mergeCell ref="B8:C8"/>
    <mergeCell ref="B9:C9"/>
    <mergeCell ref="B10:C10"/>
    <mergeCell ref="B12:D1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C292-ED3C-45E2-811B-B24CA55FECE3}">
  <dimension ref="A1:C13"/>
  <sheetViews>
    <sheetView workbookViewId="0">
      <selection activeCell="C9" sqref="C9"/>
    </sheetView>
  </sheetViews>
  <sheetFormatPr defaultRowHeight="15" x14ac:dyDescent="0.25"/>
  <cols>
    <col min="2" max="2" width="20.7109375" customWidth="1"/>
    <col min="3" max="3" width="26.42578125" customWidth="1"/>
  </cols>
  <sheetData>
    <row r="1" spans="1:3" x14ac:dyDescent="0.25">
      <c r="A1" s="403"/>
      <c r="B1" s="404"/>
      <c r="C1" s="405"/>
    </row>
    <row r="2" spans="1:3" x14ac:dyDescent="0.25">
      <c r="A2" s="406"/>
      <c r="B2" s="407"/>
      <c r="C2" s="408"/>
    </row>
    <row r="3" spans="1:3" x14ac:dyDescent="0.25">
      <c r="A3" s="406"/>
      <c r="B3" s="407"/>
      <c r="C3" s="408"/>
    </row>
    <row r="4" spans="1:3" x14ac:dyDescent="0.25">
      <c r="A4" s="406"/>
      <c r="B4" s="407"/>
      <c r="C4" s="408"/>
    </row>
    <row r="5" spans="1:3" ht="25.5" customHeight="1" thickBot="1" x14ac:dyDescent="0.3">
      <c r="A5" s="409"/>
      <c r="B5" s="410"/>
      <c r="C5" s="411"/>
    </row>
    <row r="6" spans="1:3" ht="17.25" x14ac:dyDescent="0.3">
      <c r="A6" s="8"/>
      <c r="B6" s="532" t="s">
        <v>88</v>
      </c>
      <c r="C6" s="533"/>
    </row>
    <row r="7" spans="1:3" ht="16.5" x14ac:dyDescent="0.3">
      <c r="A7" s="9"/>
      <c r="B7" s="59" t="s">
        <v>89</v>
      </c>
      <c r="C7" s="60" t="s">
        <v>75</v>
      </c>
    </row>
    <row r="8" spans="1:3" ht="17.25" x14ac:dyDescent="0.3">
      <c r="A8" s="9"/>
      <c r="B8" s="61" t="s">
        <v>90</v>
      </c>
      <c r="C8" s="62" t="str">
        <f>REPT(B8,6)</f>
        <v>hahahahahaha</v>
      </c>
    </row>
    <row r="9" spans="1:3" ht="18" thickBot="1" x14ac:dyDescent="0.35">
      <c r="A9" s="9"/>
      <c r="B9" s="61" t="s">
        <v>91</v>
      </c>
      <c r="C9" s="62" t="str">
        <f>REPT(B9,10)</f>
        <v>**********</v>
      </c>
    </row>
    <row r="10" spans="1:3" ht="15" customHeight="1" thickBot="1" x14ac:dyDescent="0.35">
      <c r="A10" s="4"/>
      <c r="B10" s="99"/>
      <c r="C10" s="100"/>
    </row>
    <row r="11" spans="1:3" ht="15" customHeight="1" thickBot="1" x14ac:dyDescent="0.35">
      <c r="A11" s="101" t="s">
        <v>28</v>
      </c>
      <c r="B11" s="102"/>
      <c r="C11" s="103"/>
    </row>
    <row r="12" spans="1:3" ht="15" customHeight="1" x14ac:dyDescent="0.25">
      <c r="A12" s="433" t="s">
        <v>92</v>
      </c>
      <c r="B12" s="434"/>
      <c r="C12" s="435"/>
    </row>
    <row r="13" spans="1:3" ht="15.75" customHeight="1" thickBot="1" x14ac:dyDescent="0.3">
      <c r="A13" s="346"/>
      <c r="B13" s="347"/>
      <c r="C13" s="348"/>
    </row>
  </sheetData>
  <mergeCells count="3">
    <mergeCell ref="A1:C5"/>
    <mergeCell ref="A12:C13"/>
    <mergeCell ref="B6:C6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5BD5-6D92-4548-B242-040BCE7F2A40}">
  <dimension ref="A1:D13"/>
  <sheetViews>
    <sheetView workbookViewId="0">
      <selection activeCell="D8" sqref="D8"/>
    </sheetView>
  </sheetViews>
  <sheetFormatPr defaultRowHeight="15" x14ac:dyDescent="0.25"/>
  <cols>
    <col min="1" max="1" width="9.5703125" bestFit="1" customWidth="1"/>
    <col min="2" max="2" width="14" customWidth="1"/>
    <col min="3" max="3" width="12.42578125" customWidth="1"/>
    <col min="4" max="4" width="20.85546875" customWidth="1"/>
  </cols>
  <sheetData>
    <row r="1" spans="1:4" x14ac:dyDescent="0.25">
      <c r="A1" s="479"/>
      <c r="B1" s="480"/>
      <c r="C1" s="480"/>
      <c r="D1" s="481"/>
    </row>
    <row r="2" spans="1:4" x14ac:dyDescent="0.25">
      <c r="A2" s="482"/>
      <c r="B2" s="483"/>
      <c r="C2" s="483"/>
      <c r="D2" s="484"/>
    </row>
    <row r="3" spans="1:4" x14ac:dyDescent="0.25">
      <c r="A3" s="482"/>
      <c r="B3" s="483"/>
      <c r="C3" s="483"/>
      <c r="D3" s="484"/>
    </row>
    <row r="4" spans="1:4" x14ac:dyDescent="0.25">
      <c r="A4" s="482"/>
      <c r="B4" s="483"/>
      <c r="C4" s="483"/>
      <c r="D4" s="484"/>
    </row>
    <row r="5" spans="1:4" ht="27" customHeight="1" thickBot="1" x14ac:dyDescent="0.3">
      <c r="A5" s="485"/>
      <c r="B5" s="486"/>
      <c r="C5" s="486"/>
      <c r="D5" s="487"/>
    </row>
    <row r="6" spans="1:4" ht="15.75" x14ac:dyDescent="0.25">
      <c r="A6" s="385" t="s">
        <v>98</v>
      </c>
      <c r="B6" s="386"/>
      <c r="C6" s="386"/>
      <c r="D6" s="387"/>
    </row>
    <row r="7" spans="1:4" ht="49.5" x14ac:dyDescent="0.25">
      <c r="A7" s="104" t="s">
        <v>93</v>
      </c>
      <c r="B7" s="105" t="s">
        <v>94</v>
      </c>
      <c r="C7" s="105" t="s">
        <v>95</v>
      </c>
      <c r="D7" s="106" t="s">
        <v>96</v>
      </c>
    </row>
    <row r="8" spans="1:4" ht="16.5" x14ac:dyDescent="0.3">
      <c r="A8" s="64" t="s">
        <v>6</v>
      </c>
      <c r="B8" s="63">
        <v>20000</v>
      </c>
      <c r="C8" s="63">
        <v>25000</v>
      </c>
      <c r="D8" s="65" t="str">
        <f>IF(C8&gt;=B8,"TARGET COMPLETED","NOT")</f>
        <v>TARGET COMPLETED</v>
      </c>
    </row>
    <row r="9" spans="1:4" ht="17.25" thickBot="1" x14ac:dyDescent="0.35">
      <c r="A9" s="107"/>
      <c r="B9" s="108"/>
      <c r="C9" s="108"/>
      <c r="D9" s="109"/>
    </row>
    <row r="10" spans="1:4" ht="17.25" thickBot="1" x14ac:dyDescent="0.35">
      <c r="A10" s="543" t="s">
        <v>28</v>
      </c>
      <c r="B10" s="544"/>
      <c r="C10" s="544"/>
      <c r="D10" s="545"/>
    </row>
    <row r="11" spans="1:4" x14ac:dyDescent="0.25">
      <c r="A11" s="534" t="s">
        <v>97</v>
      </c>
      <c r="B11" s="535"/>
      <c r="C11" s="535"/>
      <c r="D11" s="536"/>
    </row>
    <row r="12" spans="1:4" x14ac:dyDescent="0.25">
      <c r="A12" s="537"/>
      <c r="B12" s="538"/>
      <c r="C12" s="538"/>
      <c r="D12" s="539"/>
    </row>
    <row r="13" spans="1:4" ht="15.75" thickBot="1" x14ac:dyDescent="0.3">
      <c r="A13" s="540"/>
      <c r="B13" s="541"/>
      <c r="C13" s="541"/>
      <c r="D13" s="542"/>
    </row>
  </sheetData>
  <mergeCells count="4">
    <mergeCell ref="A11:D13"/>
    <mergeCell ref="A1:D5"/>
    <mergeCell ref="A6:D6"/>
    <mergeCell ref="A10:D10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5475-BCAC-440D-9576-CC02858DFE4B}">
  <dimension ref="A1:D13"/>
  <sheetViews>
    <sheetView workbookViewId="0">
      <selection activeCell="D8" sqref="D8"/>
    </sheetView>
  </sheetViews>
  <sheetFormatPr defaultRowHeight="15" x14ac:dyDescent="0.25"/>
  <cols>
    <col min="2" max="2" width="18.5703125" customWidth="1"/>
    <col min="3" max="3" width="19.42578125" customWidth="1"/>
  </cols>
  <sheetData>
    <row r="1" spans="1:4" x14ac:dyDescent="0.25">
      <c r="A1" s="403"/>
      <c r="B1" s="404"/>
      <c r="C1" s="404"/>
      <c r="D1" s="405"/>
    </row>
    <row r="2" spans="1:4" x14ac:dyDescent="0.25">
      <c r="A2" s="406"/>
      <c r="B2" s="407"/>
      <c r="C2" s="407"/>
      <c r="D2" s="408"/>
    </row>
    <row r="3" spans="1:4" x14ac:dyDescent="0.25">
      <c r="A3" s="406"/>
      <c r="B3" s="407"/>
      <c r="C3" s="407"/>
      <c r="D3" s="408"/>
    </row>
    <row r="4" spans="1:4" x14ac:dyDescent="0.25">
      <c r="A4" s="406"/>
      <c r="B4" s="407"/>
      <c r="C4" s="407"/>
      <c r="D4" s="408"/>
    </row>
    <row r="5" spans="1:4" ht="24.75" customHeight="1" thickBot="1" x14ac:dyDescent="0.3">
      <c r="A5" s="409"/>
      <c r="B5" s="410"/>
      <c r="C5" s="410"/>
      <c r="D5" s="411"/>
    </row>
    <row r="6" spans="1:4" ht="15.75" thickBot="1" x14ac:dyDescent="0.3">
      <c r="A6" s="546" t="s">
        <v>99</v>
      </c>
      <c r="B6" s="547"/>
      <c r="C6" s="547"/>
      <c r="D6" s="548"/>
    </row>
    <row r="7" spans="1:4" ht="33" x14ac:dyDescent="0.25">
      <c r="A7" s="66" t="s">
        <v>93</v>
      </c>
      <c r="B7" s="67" t="s">
        <v>94</v>
      </c>
      <c r="C7" s="67" t="s">
        <v>95</v>
      </c>
      <c r="D7" s="68" t="s">
        <v>96</v>
      </c>
    </row>
    <row r="8" spans="1:4" ht="16.5" x14ac:dyDescent="0.3">
      <c r="A8" s="64" t="s">
        <v>6</v>
      </c>
      <c r="B8" s="63">
        <v>20000</v>
      </c>
      <c r="C8" s="63">
        <v>25000</v>
      </c>
      <c r="D8" s="65" t="b">
        <f>AND(C8&gt;=B8)</f>
        <v>1</v>
      </c>
    </row>
    <row r="9" spans="1:4" ht="17.25" thickBot="1" x14ac:dyDescent="0.35">
      <c r="A9" s="69"/>
      <c r="B9" s="70"/>
      <c r="C9" s="70"/>
      <c r="D9" s="71"/>
    </row>
    <row r="10" spans="1:4" ht="17.25" thickBot="1" x14ac:dyDescent="0.35">
      <c r="A10" s="558" t="s">
        <v>28</v>
      </c>
      <c r="B10" s="559"/>
      <c r="C10" s="559"/>
      <c r="D10" s="560"/>
    </row>
    <row r="11" spans="1:4" x14ac:dyDescent="0.25">
      <c r="A11" s="549" t="s">
        <v>409</v>
      </c>
      <c r="B11" s="550"/>
      <c r="C11" s="550"/>
      <c r="D11" s="551"/>
    </row>
    <row r="12" spans="1:4" x14ac:dyDescent="0.25">
      <c r="A12" s="552"/>
      <c r="B12" s="553"/>
      <c r="C12" s="553"/>
      <c r="D12" s="554"/>
    </row>
    <row r="13" spans="1:4" ht="15.75" thickBot="1" x14ac:dyDescent="0.3">
      <c r="A13" s="555"/>
      <c r="B13" s="556"/>
      <c r="C13" s="556"/>
      <c r="D13" s="557"/>
    </row>
  </sheetData>
  <mergeCells count="4">
    <mergeCell ref="A6:D6"/>
    <mergeCell ref="A11:D13"/>
    <mergeCell ref="A1:D5"/>
    <mergeCell ref="A10:D10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F941-39C6-4D0C-AD0F-8743660541C0}">
  <dimension ref="A1:B15"/>
  <sheetViews>
    <sheetView workbookViewId="0">
      <selection activeCell="A11" sqref="A11"/>
    </sheetView>
  </sheetViews>
  <sheetFormatPr defaultRowHeight="15" x14ac:dyDescent="0.25"/>
  <cols>
    <col min="1" max="1" width="21.140625" customWidth="1"/>
    <col min="2" max="2" width="34.7109375" customWidth="1"/>
  </cols>
  <sheetData>
    <row r="1" spans="1:2" x14ac:dyDescent="0.25">
      <c r="A1" s="479"/>
      <c r="B1" s="481"/>
    </row>
    <row r="2" spans="1:2" x14ac:dyDescent="0.25">
      <c r="A2" s="482"/>
      <c r="B2" s="484"/>
    </row>
    <row r="3" spans="1:2" x14ac:dyDescent="0.25">
      <c r="A3" s="482"/>
      <c r="B3" s="484"/>
    </row>
    <row r="4" spans="1:2" x14ac:dyDescent="0.25">
      <c r="A4" s="482"/>
      <c r="B4" s="484"/>
    </row>
    <row r="5" spans="1:2" ht="28.5" customHeight="1" thickBot="1" x14ac:dyDescent="0.3">
      <c r="A5" s="485"/>
      <c r="B5" s="487"/>
    </row>
    <row r="6" spans="1:2" x14ac:dyDescent="0.25">
      <c r="A6" s="561" t="s">
        <v>100</v>
      </c>
      <c r="B6" s="562"/>
    </row>
    <row r="7" spans="1:2" ht="15.75" x14ac:dyDescent="0.25">
      <c r="A7" s="59" t="s">
        <v>101</v>
      </c>
      <c r="B7" s="60"/>
    </row>
    <row r="8" spans="1:2" ht="17.25" x14ac:dyDescent="0.3">
      <c r="A8" s="61" t="s">
        <v>102</v>
      </c>
      <c r="B8" s="72"/>
    </row>
    <row r="9" spans="1:2" ht="17.25" x14ac:dyDescent="0.3">
      <c r="A9" s="73"/>
      <c r="B9" s="74"/>
    </row>
    <row r="10" spans="1:2" ht="17.25" x14ac:dyDescent="0.3">
      <c r="A10" s="73" t="s">
        <v>75</v>
      </c>
      <c r="B10" s="74"/>
    </row>
    <row r="11" spans="1:2" ht="17.25" x14ac:dyDescent="0.3">
      <c r="A11" s="73" t="str" cm="1">
        <f t="array" ref="A11">_xlfn.SWITCH(A8,"DR","Debtors","CR","Creditors","Unknown")</f>
        <v>Debtors</v>
      </c>
      <c r="B11" s="74"/>
    </row>
    <row r="12" spans="1:2" ht="18" thickBot="1" x14ac:dyDescent="0.35">
      <c r="A12" s="569" t="s">
        <v>28</v>
      </c>
      <c r="B12" s="570"/>
    </row>
    <row r="13" spans="1:2" x14ac:dyDescent="0.25">
      <c r="A13" s="563" t="s">
        <v>103</v>
      </c>
      <c r="B13" s="564"/>
    </row>
    <row r="14" spans="1:2" x14ac:dyDescent="0.25">
      <c r="A14" s="565"/>
      <c r="B14" s="566"/>
    </row>
    <row r="15" spans="1:2" ht="29.25" customHeight="1" thickBot="1" x14ac:dyDescent="0.3">
      <c r="A15" s="567"/>
      <c r="B15" s="568"/>
    </row>
  </sheetData>
  <mergeCells count="4">
    <mergeCell ref="A6:B6"/>
    <mergeCell ref="A13:B15"/>
    <mergeCell ref="A1:B5"/>
    <mergeCell ref="A12:B12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6814-0FDC-4E8F-928D-652E2CBC3F1F}">
  <dimension ref="A1:C17"/>
  <sheetViews>
    <sheetView workbookViewId="0">
      <selection activeCell="H13" sqref="H12:H13"/>
    </sheetView>
  </sheetViews>
  <sheetFormatPr defaultRowHeight="16.5" x14ac:dyDescent="0.3"/>
  <cols>
    <col min="1" max="1" width="16.85546875" style="4" customWidth="1"/>
    <col min="2" max="2" width="30.28515625" style="4" customWidth="1"/>
    <col min="3" max="16384" width="9.140625" style="4"/>
  </cols>
  <sheetData>
    <row r="1" spans="1:3" x14ac:dyDescent="0.3">
      <c r="A1" s="436"/>
      <c r="B1" s="437"/>
      <c r="C1" s="438"/>
    </row>
    <row r="2" spans="1:3" x14ac:dyDescent="0.3">
      <c r="A2" s="439"/>
      <c r="B2" s="440"/>
      <c r="C2" s="441"/>
    </row>
    <row r="3" spans="1:3" x14ac:dyDescent="0.3">
      <c r="A3" s="439"/>
      <c r="B3" s="440"/>
      <c r="C3" s="441"/>
    </row>
    <row r="4" spans="1:3" x14ac:dyDescent="0.3">
      <c r="A4" s="439"/>
      <c r="B4" s="440"/>
      <c r="C4" s="441"/>
    </row>
    <row r="5" spans="1:3" ht="17.25" thickBot="1" x14ac:dyDescent="0.35">
      <c r="A5" s="442"/>
      <c r="B5" s="443"/>
      <c r="C5" s="444"/>
    </row>
    <row r="6" spans="1:3" x14ac:dyDescent="0.3">
      <c r="A6" s="573" t="s">
        <v>114</v>
      </c>
      <c r="B6" s="574"/>
      <c r="C6" s="575"/>
    </row>
    <row r="7" spans="1:3" ht="31.5" x14ac:dyDescent="0.3">
      <c r="A7" s="111" t="s">
        <v>104</v>
      </c>
      <c r="B7" s="110" t="s">
        <v>105</v>
      </c>
      <c r="C7" s="112" t="s">
        <v>106</v>
      </c>
    </row>
    <row r="8" spans="1:3" ht="17.25" x14ac:dyDescent="0.3">
      <c r="A8" s="113" t="s">
        <v>107</v>
      </c>
      <c r="B8" s="114">
        <v>100</v>
      </c>
      <c r="C8" s="115">
        <f>RANK(B8,($B$8:$B$13),0)</f>
        <v>4</v>
      </c>
    </row>
    <row r="9" spans="1:3" ht="17.25" x14ac:dyDescent="0.3">
      <c r="A9" s="113" t="s">
        <v>108</v>
      </c>
      <c r="B9" s="114">
        <v>200</v>
      </c>
      <c r="C9" s="115">
        <f t="shared" ref="C9:C13" si="0">RANK(B9,($B$8:$B$13),0)</f>
        <v>3</v>
      </c>
    </row>
    <row r="10" spans="1:3" ht="17.25" x14ac:dyDescent="0.3">
      <c r="A10" s="113" t="s">
        <v>109</v>
      </c>
      <c r="B10" s="114">
        <v>25</v>
      </c>
      <c r="C10" s="115">
        <f t="shared" si="0"/>
        <v>6</v>
      </c>
    </row>
    <row r="11" spans="1:3" ht="17.25" x14ac:dyDescent="0.3">
      <c r="A11" s="113" t="s">
        <v>110</v>
      </c>
      <c r="B11" s="114">
        <v>360</v>
      </c>
      <c r="C11" s="115">
        <f t="shared" si="0"/>
        <v>2</v>
      </c>
    </row>
    <row r="12" spans="1:3" ht="17.25" x14ac:dyDescent="0.3">
      <c r="A12" s="113" t="s">
        <v>111</v>
      </c>
      <c r="B12" s="114">
        <v>100</v>
      </c>
      <c r="C12" s="115">
        <f t="shared" si="0"/>
        <v>4</v>
      </c>
    </row>
    <row r="13" spans="1:3" ht="17.25" x14ac:dyDescent="0.3">
      <c r="A13" s="113" t="s">
        <v>112</v>
      </c>
      <c r="B13" s="114">
        <v>560</v>
      </c>
      <c r="C13" s="115">
        <f t="shared" si="0"/>
        <v>1</v>
      </c>
    </row>
    <row r="14" spans="1:3" ht="18" thickBot="1" x14ac:dyDescent="0.35">
      <c r="A14" s="116"/>
      <c r="B14" s="117"/>
      <c r="C14" s="118"/>
    </row>
    <row r="15" spans="1:3" ht="18" thickBot="1" x14ac:dyDescent="0.35">
      <c r="A15" s="576" t="s">
        <v>28</v>
      </c>
      <c r="B15" s="577"/>
      <c r="C15" s="578"/>
    </row>
    <row r="16" spans="1:3" x14ac:dyDescent="0.3">
      <c r="A16" s="563" t="s">
        <v>113</v>
      </c>
      <c r="B16" s="571"/>
      <c r="C16" s="564"/>
    </row>
    <row r="17" spans="1:3" ht="17.25" thickBot="1" x14ac:dyDescent="0.35">
      <c r="A17" s="567"/>
      <c r="B17" s="572"/>
      <c r="C17" s="568"/>
    </row>
  </sheetData>
  <mergeCells count="4">
    <mergeCell ref="A16:C17"/>
    <mergeCell ref="A1:C5"/>
    <mergeCell ref="A6:C6"/>
    <mergeCell ref="A15:C1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0EA7-CAEE-4E63-B5B1-4FECEBBEC3E2}">
  <dimension ref="A1:E25"/>
  <sheetViews>
    <sheetView workbookViewId="0">
      <selection activeCell="A20" sqref="A20:E20"/>
    </sheetView>
  </sheetViews>
  <sheetFormatPr defaultRowHeight="16.5" x14ac:dyDescent="0.3"/>
  <cols>
    <col min="1" max="1" width="9.5703125" style="4" bestFit="1" customWidth="1"/>
    <col min="2" max="2" width="20.140625" style="4" bestFit="1" customWidth="1"/>
    <col min="3" max="3" width="8.85546875" style="4" customWidth="1"/>
    <col min="4" max="4" width="9.28515625" style="4" customWidth="1"/>
    <col min="5" max="5" width="9" style="4" customWidth="1"/>
    <col min="6" max="16384" width="9.140625" style="4"/>
  </cols>
  <sheetData>
    <row r="1" spans="1:5" x14ac:dyDescent="0.3">
      <c r="A1" s="436"/>
      <c r="B1" s="437"/>
      <c r="C1" s="437"/>
      <c r="D1" s="437"/>
      <c r="E1" s="438"/>
    </row>
    <row r="2" spans="1:5" x14ac:dyDescent="0.3">
      <c r="A2" s="439"/>
      <c r="B2" s="440"/>
      <c r="C2" s="440"/>
      <c r="D2" s="440"/>
      <c r="E2" s="441"/>
    </row>
    <row r="3" spans="1:5" x14ac:dyDescent="0.3">
      <c r="A3" s="439"/>
      <c r="B3" s="440"/>
      <c r="C3" s="440"/>
      <c r="D3" s="440"/>
      <c r="E3" s="441"/>
    </row>
    <row r="4" spans="1:5" x14ac:dyDescent="0.3">
      <c r="A4" s="439"/>
      <c r="B4" s="440"/>
      <c r="C4" s="440"/>
      <c r="D4" s="440"/>
      <c r="E4" s="441"/>
    </row>
    <row r="5" spans="1:5" ht="17.25" thickBot="1" x14ac:dyDescent="0.35">
      <c r="A5" s="442"/>
      <c r="B5" s="443"/>
      <c r="C5" s="443"/>
      <c r="D5" s="443"/>
      <c r="E5" s="444"/>
    </row>
    <row r="6" spans="1:5" ht="17.25" thickBot="1" x14ac:dyDescent="0.35">
      <c r="A6" s="582" t="s">
        <v>156</v>
      </c>
      <c r="B6" s="583"/>
      <c r="C6" s="583"/>
      <c r="D6" s="583"/>
      <c r="E6" s="584"/>
    </row>
    <row r="7" spans="1:5" x14ac:dyDescent="0.3">
      <c r="A7" s="121" t="s">
        <v>115</v>
      </c>
      <c r="B7" s="122" t="s">
        <v>49</v>
      </c>
      <c r="C7" s="122" t="s">
        <v>157</v>
      </c>
      <c r="D7" s="122" t="s">
        <v>116</v>
      </c>
      <c r="E7" s="123" t="s">
        <v>117</v>
      </c>
    </row>
    <row r="8" spans="1:5" x14ac:dyDescent="0.3">
      <c r="A8" s="119">
        <v>111251</v>
      </c>
      <c r="B8" s="75" t="s">
        <v>39</v>
      </c>
      <c r="C8" s="75">
        <v>96</v>
      </c>
      <c r="D8" s="75">
        <v>96</v>
      </c>
      <c r="E8" s="76">
        <v>25</v>
      </c>
    </row>
    <row r="9" spans="1:5" x14ac:dyDescent="0.3">
      <c r="A9" s="119">
        <v>111252</v>
      </c>
      <c r="B9" s="75" t="s">
        <v>118</v>
      </c>
      <c r="C9" s="75">
        <v>52</v>
      </c>
      <c r="D9" s="75">
        <v>66</v>
      </c>
      <c r="E9" s="76">
        <v>45</v>
      </c>
    </row>
    <row r="10" spans="1:5" x14ac:dyDescent="0.3">
      <c r="A10" s="119">
        <v>111253</v>
      </c>
      <c r="B10" s="75" t="s">
        <v>119</v>
      </c>
      <c r="C10" s="75">
        <v>41</v>
      </c>
      <c r="D10" s="75">
        <v>55</v>
      </c>
      <c r="E10" s="76">
        <v>36</v>
      </c>
    </row>
    <row r="11" spans="1:5" x14ac:dyDescent="0.3">
      <c r="A11" s="119">
        <v>111254</v>
      </c>
      <c r="B11" s="75" t="s">
        <v>120</v>
      </c>
      <c r="C11" s="75">
        <v>52</v>
      </c>
      <c r="D11" s="75">
        <v>42</v>
      </c>
      <c r="E11" s="76">
        <v>69</v>
      </c>
    </row>
    <row r="12" spans="1:5" x14ac:dyDescent="0.3">
      <c r="A12" s="119">
        <v>111255</v>
      </c>
      <c r="B12" s="75" t="s">
        <v>121</v>
      </c>
      <c r="C12" s="75">
        <v>63</v>
      </c>
      <c r="D12" s="75">
        <v>51</v>
      </c>
      <c r="E12" s="76">
        <v>58</v>
      </c>
    </row>
    <row r="13" spans="1:5" x14ac:dyDescent="0.3">
      <c r="A13" s="119">
        <v>111256</v>
      </c>
      <c r="B13" s="75" t="s">
        <v>122</v>
      </c>
      <c r="C13" s="75">
        <v>45</v>
      </c>
      <c r="D13" s="75">
        <v>62</v>
      </c>
      <c r="E13" s="76">
        <v>48</v>
      </c>
    </row>
    <row r="14" spans="1:5" x14ac:dyDescent="0.3">
      <c r="A14" s="119">
        <v>111257</v>
      </c>
      <c r="B14" s="75" t="s">
        <v>123</v>
      </c>
      <c r="C14" s="75">
        <v>65</v>
      </c>
      <c r="D14" s="75">
        <v>53</v>
      </c>
      <c r="E14" s="76">
        <v>54</v>
      </c>
    </row>
    <row r="15" spans="1:5" x14ac:dyDescent="0.3">
      <c r="A15" s="119">
        <v>111258</v>
      </c>
      <c r="B15" s="75" t="s">
        <v>124</v>
      </c>
      <c r="C15" s="75">
        <v>95</v>
      </c>
      <c r="D15" s="75">
        <v>54</v>
      </c>
      <c r="E15" s="76">
        <v>96</v>
      </c>
    </row>
    <row r="16" spans="1:5" x14ac:dyDescent="0.3">
      <c r="A16" s="119">
        <v>111259</v>
      </c>
      <c r="B16" s="75" t="s">
        <v>125</v>
      </c>
      <c r="C16" s="75">
        <v>45</v>
      </c>
      <c r="D16" s="75">
        <v>75</v>
      </c>
      <c r="E16" s="76">
        <v>84</v>
      </c>
    </row>
    <row r="17" spans="1:5" x14ac:dyDescent="0.3">
      <c r="A17" s="119">
        <v>111260</v>
      </c>
      <c r="B17" s="75" t="s">
        <v>126</v>
      </c>
      <c r="C17" s="75">
        <v>68</v>
      </c>
      <c r="D17" s="75">
        <v>51</v>
      </c>
      <c r="E17" s="76">
        <v>75</v>
      </c>
    </row>
    <row r="18" spans="1:5" ht="17.25" thickBot="1" x14ac:dyDescent="0.35">
      <c r="A18" s="79"/>
      <c r="B18" s="120"/>
      <c r="C18" s="120"/>
      <c r="D18" s="120"/>
      <c r="E18" s="80"/>
    </row>
    <row r="19" spans="1:5" ht="17.25" thickBot="1" x14ac:dyDescent="0.35">
      <c r="A19" s="585" t="s">
        <v>28</v>
      </c>
      <c r="B19" s="586"/>
      <c r="C19" s="586"/>
      <c r="D19" s="586"/>
      <c r="E19" s="587"/>
    </row>
    <row r="20" spans="1:5" ht="45" customHeight="1" thickBot="1" x14ac:dyDescent="0.35">
      <c r="A20" s="579" t="s">
        <v>386</v>
      </c>
      <c r="B20" s="580"/>
      <c r="C20" s="580"/>
      <c r="D20" s="580"/>
      <c r="E20" s="581"/>
    </row>
    <row r="21" spans="1:5" x14ac:dyDescent="0.3">
      <c r="A21" s="124" t="s">
        <v>115</v>
      </c>
      <c r="B21" s="77">
        <v>111252</v>
      </c>
      <c r="E21" s="10"/>
    </row>
    <row r="22" spans="1:5" x14ac:dyDescent="0.3">
      <c r="A22" s="125" t="s">
        <v>49</v>
      </c>
      <c r="B22" s="78" t="str">
        <f>VLOOKUP(B21,A7:E17,2,0)</f>
        <v>LAXMI</v>
      </c>
      <c r="E22" s="10"/>
    </row>
    <row r="23" spans="1:5" x14ac:dyDescent="0.3">
      <c r="A23" s="125" t="s">
        <v>158</v>
      </c>
      <c r="B23" s="78">
        <f>VLOOKUP(B21,A7:E17,3,0)</f>
        <v>52</v>
      </c>
      <c r="E23" s="10"/>
    </row>
    <row r="24" spans="1:5" x14ac:dyDescent="0.3">
      <c r="A24" s="125" t="s">
        <v>116</v>
      </c>
      <c r="B24" s="78">
        <f>VLOOKUP(B21,A7:E17,4,0)</f>
        <v>66</v>
      </c>
      <c r="E24" s="10"/>
    </row>
    <row r="25" spans="1:5" ht="17.25" thickBot="1" x14ac:dyDescent="0.35">
      <c r="A25" s="126" t="s">
        <v>117</v>
      </c>
      <c r="B25" s="81">
        <f>VLOOKUP(B21,A7:E17,5,0)</f>
        <v>45</v>
      </c>
      <c r="C25" s="5"/>
      <c r="D25" s="5"/>
      <c r="E25" s="12"/>
    </row>
  </sheetData>
  <mergeCells count="4">
    <mergeCell ref="A20:E20"/>
    <mergeCell ref="A1:E5"/>
    <mergeCell ref="A6:E6"/>
    <mergeCell ref="A19:E19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8916-E330-4C18-9CA1-63B493DA8A44}">
  <dimension ref="A1:D16"/>
  <sheetViews>
    <sheetView workbookViewId="0">
      <selection activeCell="B16" sqref="B16"/>
    </sheetView>
  </sheetViews>
  <sheetFormatPr defaultRowHeight="16.5" x14ac:dyDescent="0.3"/>
  <cols>
    <col min="1" max="1" width="18.140625" style="4" bestFit="1" customWidth="1"/>
    <col min="2" max="2" width="14.28515625" style="4" customWidth="1"/>
    <col min="3" max="3" width="13.42578125" style="4" customWidth="1"/>
    <col min="4" max="4" width="10.7109375" style="4" customWidth="1"/>
    <col min="5" max="16384" width="9.140625" style="4"/>
  </cols>
  <sheetData>
    <row r="1" spans="1:4" x14ac:dyDescent="0.3">
      <c r="A1" s="436"/>
      <c r="B1" s="437"/>
      <c r="C1" s="437"/>
      <c r="D1" s="438"/>
    </row>
    <row r="2" spans="1:4" x14ac:dyDescent="0.3">
      <c r="A2" s="439"/>
      <c r="B2" s="440"/>
      <c r="C2" s="440"/>
      <c r="D2" s="441"/>
    </row>
    <row r="3" spans="1:4" x14ac:dyDescent="0.3">
      <c r="A3" s="439"/>
      <c r="B3" s="440"/>
      <c r="C3" s="440"/>
      <c r="D3" s="441"/>
    </row>
    <row r="4" spans="1:4" x14ac:dyDescent="0.3">
      <c r="A4" s="439"/>
      <c r="B4" s="440"/>
      <c r="C4" s="440"/>
      <c r="D4" s="441"/>
    </row>
    <row r="5" spans="1:4" ht="17.25" thickBot="1" x14ac:dyDescent="0.35">
      <c r="A5" s="442"/>
      <c r="B5" s="443"/>
      <c r="C5" s="443"/>
      <c r="D5" s="444"/>
    </row>
    <row r="6" spans="1:4" ht="17.25" thickBot="1" x14ac:dyDescent="0.35">
      <c r="A6" s="588" t="s">
        <v>388</v>
      </c>
      <c r="B6" s="589"/>
      <c r="C6" s="589"/>
      <c r="D6" s="590"/>
    </row>
    <row r="7" spans="1:4" x14ac:dyDescent="0.3">
      <c r="A7" s="128" t="s">
        <v>127</v>
      </c>
      <c r="B7" s="129" t="s">
        <v>128</v>
      </c>
      <c r="C7" s="129" t="s">
        <v>129</v>
      </c>
      <c r="D7" s="130" t="s">
        <v>130</v>
      </c>
    </row>
    <row r="8" spans="1:4" x14ac:dyDescent="0.3">
      <c r="A8" s="127" t="s">
        <v>131</v>
      </c>
      <c r="B8" s="75">
        <v>100001</v>
      </c>
      <c r="C8" s="75">
        <v>100002</v>
      </c>
      <c r="D8" s="76">
        <v>100003</v>
      </c>
    </row>
    <row r="9" spans="1:4" x14ac:dyDescent="0.3">
      <c r="A9" s="127" t="s">
        <v>132</v>
      </c>
      <c r="B9" s="75">
        <v>25</v>
      </c>
      <c r="C9" s="75">
        <v>20</v>
      </c>
      <c r="D9" s="76">
        <v>5</v>
      </c>
    </row>
    <row r="10" spans="1:4" x14ac:dyDescent="0.3">
      <c r="A10" s="127" t="s">
        <v>14</v>
      </c>
      <c r="B10" s="75">
        <v>2500</v>
      </c>
      <c r="C10" s="75">
        <v>1500</v>
      </c>
      <c r="D10" s="76">
        <v>250</v>
      </c>
    </row>
    <row r="11" spans="1:4" ht="17.25" thickBot="1" x14ac:dyDescent="0.35">
      <c r="A11" s="317"/>
      <c r="B11" s="120"/>
      <c r="C11" s="120"/>
      <c r="D11" s="80"/>
    </row>
    <row r="12" spans="1:4" ht="17.25" thickBot="1" x14ac:dyDescent="0.35">
      <c r="A12" s="558" t="s">
        <v>28</v>
      </c>
      <c r="B12" s="559"/>
      <c r="C12" s="559"/>
      <c r="D12" s="560"/>
    </row>
    <row r="13" spans="1:4" x14ac:dyDescent="0.3">
      <c r="A13" s="563" t="s">
        <v>387</v>
      </c>
      <c r="B13" s="571"/>
      <c r="C13" s="571"/>
      <c r="D13" s="564"/>
    </row>
    <row r="14" spans="1:4" ht="37.5" customHeight="1" thickBot="1" x14ac:dyDescent="0.35">
      <c r="A14" s="567"/>
      <c r="B14" s="572"/>
      <c r="C14" s="572"/>
      <c r="D14" s="568"/>
    </row>
    <row r="15" spans="1:4" x14ac:dyDescent="0.3">
      <c r="A15" s="318" t="s">
        <v>127</v>
      </c>
      <c r="B15" s="319" t="s">
        <v>14</v>
      </c>
      <c r="D15" s="10"/>
    </row>
    <row r="16" spans="1:4" ht="17.25" thickBot="1" x14ac:dyDescent="0.35">
      <c r="A16" s="82" t="s">
        <v>128</v>
      </c>
      <c r="B16" s="83">
        <f>HLOOKUP(A16,A7:D10,4,0)</f>
        <v>2500</v>
      </c>
      <c r="C16" s="5"/>
      <c r="D16" s="12"/>
    </row>
  </sheetData>
  <mergeCells count="4">
    <mergeCell ref="A1:D5"/>
    <mergeCell ref="A13:D14"/>
    <mergeCell ref="A12:D12"/>
    <mergeCell ref="A6:D6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3BA4-37E9-4611-918D-31B3DE76AD25}">
  <dimension ref="A1:B17"/>
  <sheetViews>
    <sheetView workbookViewId="0">
      <selection activeCell="B15" sqref="B15"/>
    </sheetView>
  </sheetViews>
  <sheetFormatPr defaultRowHeight="16.5" x14ac:dyDescent="0.3"/>
  <cols>
    <col min="1" max="1" width="26.42578125" style="4" customWidth="1"/>
    <col min="2" max="2" width="30.28515625" style="4" customWidth="1"/>
    <col min="3" max="16384" width="9.140625" style="4"/>
  </cols>
  <sheetData>
    <row r="1" spans="1:2" x14ac:dyDescent="0.3">
      <c r="A1" s="436"/>
      <c r="B1" s="438"/>
    </row>
    <row r="2" spans="1:2" x14ac:dyDescent="0.3">
      <c r="A2" s="439"/>
      <c r="B2" s="441"/>
    </row>
    <row r="3" spans="1:2" x14ac:dyDescent="0.3">
      <c r="A3" s="439"/>
      <c r="B3" s="441"/>
    </row>
    <row r="4" spans="1:2" x14ac:dyDescent="0.3">
      <c r="A4" s="439"/>
      <c r="B4" s="441"/>
    </row>
    <row r="5" spans="1:2" ht="17.25" thickBot="1" x14ac:dyDescent="0.35">
      <c r="A5" s="442"/>
      <c r="B5" s="444"/>
    </row>
    <row r="6" spans="1:2" ht="17.25" thickBot="1" x14ac:dyDescent="0.35">
      <c r="A6" s="591" t="s">
        <v>133</v>
      </c>
      <c r="B6" s="592"/>
    </row>
    <row r="7" spans="1:2" x14ac:dyDescent="0.3">
      <c r="A7" s="320" t="s">
        <v>93</v>
      </c>
      <c r="B7" s="321" t="s">
        <v>134</v>
      </c>
    </row>
    <row r="8" spans="1:2" x14ac:dyDescent="0.3">
      <c r="A8" s="84" t="s">
        <v>6</v>
      </c>
      <c r="B8" s="85">
        <v>20000</v>
      </c>
    </row>
    <row r="9" spans="1:2" x14ac:dyDescent="0.3">
      <c r="A9" s="84" t="s">
        <v>135</v>
      </c>
      <c r="B9" s="85">
        <v>25000</v>
      </c>
    </row>
    <row r="10" spans="1:2" x14ac:dyDescent="0.3">
      <c r="A10" s="84" t="s">
        <v>136</v>
      </c>
      <c r="B10" s="85">
        <v>15000</v>
      </c>
    </row>
    <row r="11" spans="1:2" x14ac:dyDescent="0.3">
      <c r="A11" s="84" t="s">
        <v>137</v>
      </c>
      <c r="B11" s="85">
        <v>10000</v>
      </c>
    </row>
    <row r="12" spans="1:2" x14ac:dyDescent="0.3">
      <c r="A12" s="84" t="s">
        <v>138</v>
      </c>
      <c r="B12" s="85">
        <v>8000</v>
      </c>
    </row>
    <row r="13" spans="1:2" x14ac:dyDescent="0.3">
      <c r="A13" s="84"/>
      <c r="B13" s="85"/>
    </row>
    <row r="14" spans="1:2" x14ac:dyDescent="0.3">
      <c r="A14" s="132" t="s">
        <v>93</v>
      </c>
      <c r="B14" s="131" t="s">
        <v>138</v>
      </c>
    </row>
    <row r="15" spans="1:2" x14ac:dyDescent="0.3">
      <c r="A15" s="132" t="s">
        <v>134</v>
      </c>
      <c r="B15" s="131">
        <f>_xlfn.XLOOKUP(B14,A8:A12,B8:B12)</f>
        <v>8000</v>
      </c>
    </row>
    <row r="16" spans="1:2" x14ac:dyDescent="0.3">
      <c r="A16" s="593" t="s">
        <v>159</v>
      </c>
      <c r="B16" s="594"/>
    </row>
    <row r="17" spans="1:2" ht="30.75" customHeight="1" thickBot="1" x14ac:dyDescent="0.35">
      <c r="A17" s="595"/>
      <c r="B17" s="596"/>
    </row>
  </sheetData>
  <mergeCells count="3">
    <mergeCell ref="A6:B6"/>
    <mergeCell ref="A16:B17"/>
    <mergeCell ref="A1:B5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D361-B9F4-4E68-A4B3-42AE782C0911}">
  <dimension ref="A1:E19"/>
  <sheetViews>
    <sheetView workbookViewId="0">
      <selection activeCell="C16" sqref="C16"/>
    </sheetView>
  </sheetViews>
  <sheetFormatPr defaultRowHeight="16.5" x14ac:dyDescent="0.3"/>
  <cols>
    <col min="1" max="1" width="9.140625" style="4"/>
    <col min="2" max="3" width="12.7109375" style="4" customWidth="1"/>
    <col min="4" max="4" width="9.140625" style="4"/>
    <col min="5" max="5" width="12.7109375" style="4" customWidth="1"/>
    <col min="6" max="16384" width="9.140625" style="4"/>
  </cols>
  <sheetData>
    <row r="1" spans="1:5" x14ac:dyDescent="0.3">
      <c r="A1" s="349"/>
      <c r="B1" s="350"/>
      <c r="C1" s="350"/>
      <c r="D1" s="350"/>
      <c r="E1" s="351"/>
    </row>
    <row r="2" spans="1:5" x14ac:dyDescent="0.3">
      <c r="A2" s="352"/>
      <c r="B2" s="353"/>
      <c r="C2" s="353"/>
      <c r="D2" s="353"/>
      <c r="E2" s="354"/>
    </row>
    <row r="3" spans="1:5" x14ac:dyDescent="0.3">
      <c r="A3" s="352"/>
      <c r="B3" s="353"/>
      <c r="C3" s="353"/>
      <c r="D3" s="353"/>
      <c r="E3" s="354"/>
    </row>
    <row r="4" spans="1:5" x14ac:dyDescent="0.3">
      <c r="A4" s="352"/>
      <c r="B4" s="353"/>
      <c r="C4" s="353"/>
      <c r="D4" s="353"/>
      <c r="E4" s="354"/>
    </row>
    <row r="5" spans="1:5" ht="17.25" thickBot="1" x14ac:dyDescent="0.35">
      <c r="A5" s="355"/>
      <c r="B5" s="356"/>
      <c r="C5" s="356"/>
      <c r="D5" s="356"/>
      <c r="E5" s="357"/>
    </row>
    <row r="6" spans="1:5" ht="17.25" thickBot="1" x14ac:dyDescent="0.35">
      <c r="A6" s="385" t="s">
        <v>139</v>
      </c>
      <c r="B6" s="386"/>
      <c r="C6" s="386"/>
      <c r="D6" s="386"/>
      <c r="E6" s="387"/>
    </row>
    <row r="7" spans="1:5" x14ac:dyDescent="0.3">
      <c r="A7" s="8"/>
      <c r="B7" s="133" t="s">
        <v>140</v>
      </c>
      <c r="C7" s="133" t="s">
        <v>15</v>
      </c>
      <c r="D7" s="93"/>
      <c r="E7" s="94"/>
    </row>
    <row r="8" spans="1:5" x14ac:dyDescent="0.3">
      <c r="A8" s="9"/>
      <c r="B8" s="86" t="s">
        <v>141</v>
      </c>
      <c r="C8" s="87">
        <v>50</v>
      </c>
      <c r="E8" s="10"/>
    </row>
    <row r="9" spans="1:5" x14ac:dyDescent="0.3">
      <c r="A9" s="9"/>
      <c r="B9" s="86" t="s">
        <v>142</v>
      </c>
      <c r="C9" s="87">
        <v>20</v>
      </c>
      <c r="E9" s="10"/>
    </row>
    <row r="10" spans="1:5" x14ac:dyDescent="0.3">
      <c r="A10" s="9"/>
      <c r="B10" s="86" t="s">
        <v>143</v>
      </c>
      <c r="C10" s="87">
        <v>60</v>
      </c>
      <c r="E10" s="10"/>
    </row>
    <row r="11" spans="1:5" x14ac:dyDescent="0.3">
      <c r="A11" s="9"/>
      <c r="B11" s="86" t="s">
        <v>144</v>
      </c>
      <c r="C11" s="87">
        <v>40</v>
      </c>
      <c r="E11" s="10"/>
    </row>
    <row r="12" spans="1:5" x14ac:dyDescent="0.3">
      <c r="A12" s="9"/>
      <c r="B12" s="86" t="s">
        <v>141</v>
      </c>
      <c r="C12" s="87">
        <v>50</v>
      </c>
      <c r="E12" s="10"/>
    </row>
    <row r="13" spans="1:5" x14ac:dyDescent="0.3">
      <c r="A13" s="9"/>
      <c r="B13" s="86" t="s">
        <v>142</v>
      </c>
      <c r="C13" s="87">
        <v>20</v>
      </c>
      <c r="E13" s="10"/>
    </row>
    <row r="14" spans="1:5" x14ac:dyDescent="0.3">
      <c r="A14" s="9"/>
      <c r="B14" s="91"/>
      <c r="E14" s="10"/>
    </row>
    <row r="15" spans="1:5" x14ac:dyDescent="0.3">
      <c r="A15" s="9"/>
      <c r="B15" s="134" t="s">
        <v>145</v>
      </c>
      <c r="C15" s="86" t="s">
        <v>142</v>
      </c>
      <c r="E15" s="10"/>
    </row>
    <row r="16" spans="1:5" x14ac:dyDescent="0.3">
      <c r="A16" s="9"/>
      <c r="B16" s="134" t="s">
        <v>75</v>
      </c>
      <c r="C16" s="95">
        <f>SUMIF(B8:B13,C15,C8:C13)</f>
        <v>40</v>
      </c>
      <c r="E16" s="10"/>
    </row>
    <row r="17" spans="1:5" ht="17.25" thickBot="1" x14ac:dyDescent="0.35">
      <c r="A17" s="56"/>
      <c r="B17" s="57"/>
      <c r="C17" s="57"/>
      <c r="D17" s="57"/>
      <c r="E17" s="58"/>
    </row>
    <row r="18" spans="1:5" ht="17.25" thickBot="1" x14ac:dyDescent="0.35">
      <c r="A18" s="597" t="s">
        <v>28</v>
      </c>
      <c r="B18" s="598"/>
      <c r="C18" s="598"/>
      <c r="D18" s="598"/>
      <c r="E18" s="599"/>
    </row>
    <row r="19" spans="1:5" ht="57.75" customHeight="1" thickBot="1" x14ac:dyDescent="0.35">
      <c r="A19" s="600" t="s">
        <v>389</v>
      </c>
      <c r="B19" s="601"/>
      <c r="C19" s="601"/>
      <c r="D19" s="601"/>
      <c r="E19" s="602"/>
    </row>
  </sheetData>
  <mergeCells count="4">
    <mergeCell ref="A6:E6"/>
    <mergeCell ref="A18:E18"/>
    <mergeCell ref="A19:E19"/>
    <mergeCell ref="A1:E5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0A94-B4F8-4F04-9D16-72A6F6098D36}">
  <dimension ref="A1:D24"/>
  <sheetViews>
    <sheetView workbookViewId="0">
      <selection activeCell="J9" sqref="J9"/>
    </sheetView>
  </sheetViews>
  <sheetFormatPr defaultRowHeight="16.5" x14ac:dyDescent="0.3"/>
  <cols>
    <col min="1" max="1" width="14.5703125" style="4" customWidth="1"/>
    <col min="2" max="2" width="18.42578125" style="4" customWidth="1"/>
    <col min="3" max="3" width="13.140625" style="4" customWidth="1"/>
    <col min="4" max="16384" width="9.140625" style="4"/>
  </cols>
  <sheetData>
    <row r="1" spans="1:4" x14ac:dyDescent="0.3">
      <c r="A1" s="349"/>
      <c r="B1" s="350"/>
      <c r="C1" s="350"/>
      <c r="D1" s="351"/>
    </row>
    <row r="2" spans="1:4" x14ac:dyDescent="0.3">
      <c r="A2" s="352"/>
      <c r="B2" s="353"/>
      <c r="C2" s="353"/>
      <c r="D2" s="354"/>
    </row>
    <row r="3" spans="1:4" x14ac:dyDescent="0.3">
      <c r="A3" s="352"/>
      <c r="B3" s="353"/>
      <c r="C3" s="353"/>
      <c r="D3" s="354"/>
    </row>
    <row r="4" spans="1:4" x14ac:dyDescent="0.3">
      <c r="A4" s="352"/>
      <c r="B4" s="353"/>
      <c r="C4" s="353"/>
      <c r="D4" s="354"/>
    </row>
    <row r="5" spans="1:4" ht="17.25" thickBot="1" x14ac:dyDescent="0.35">
      <c r="A5" s="355"/>
      <c r="B5" s="356"/>
      <c r="C5" s="356"/>
      <c r="D5" s="357"/>
    </row>
    <row r="6" spans="1:4" x14ac:dyDescent="0.3">
      <c r="A6" s="454" t="s">
        <v>160</v>
      </c>
      <c r="B6" s="455"/>
      <c r="C6" s="455"/>
      <c r="D6" s="456"/>
    </row>
    <row r="7" spans="1:4" ht="17.25" x14ac:dyDescent="0.3">
      <c r="A7" s="146" t="s">
        <v>140</v>
      </c>
      <c r="B7" s="147" t="s">
        <v>147</v>
      </c>
      <c r="C7" s="135" t="s">
        <v>15</v>
      </c>
      <c r="D7" s="136"/>
    </row>
    <row r="8" spans="1:4" x14ac:dyDescent="0.3">
      <c r="A8" s="141" t="s">
        <v>141</v>
      </c>
      <c r="B8" s="89" t="s">
        <v>148</v>
      </c>
      <c r="C8" s="89">
        <v>50</v>
      </c>
      <c r="D8" s="136"/>
    </row>
    <row r="9" spans="1:4" x14ac:dyDescent="0.3">
      <c r="A9" s="141" t="s">
        <v>142</v>
      </c>
      <c r="B9" s="89" t="s">
        <v>149</v>
      </c>
      <c r="C9" s="89">
        <v>20</v>
      </c>
      <c r="D9" s="136"/>
    </row>
    <row r="10" spans="1:4" x14ac:dyDescent="0.3">
      <c r="A10" s="141" t="s">
        <v>143</v>
      </c>
      <c r="B10" s="89" t="s">
        <v>150</v>
      </c>
      <c r="C10" s="89">
        <v>60</v>
      </c>
      <c r="D10" s="136"/>
    </row>
    <row r="11" spans="1:4" x14ac:dyDescent="0.3">
      <c r="A11" s="141" t="s">
        <v>144</v>
      </c>
      <c r="B11" s="89" t="s">
        <v>151</v>
      </c>
      <c r="C11" s="89">
        <v>40</v>
      </c>
      <c r="D11" s="136"/>
    </row>
    <row r="12" spans="1:4" x14ac:dyDescent="0.3">
      <c r="A12" s="141" t="s">
        <v>141</v>
      </c>
      <c r="B12" s="89" t="s">
        <v>152</v>
      </c>
      <c r="C12" s="89">
        <v>50</v>
      </c>
      <c r="D12" s="136"/>
    </row>
    <row r="13" spans="1:4" x14ac:dyDescent="0.3">
      <c r="A13" s="141" t="s">
        <v>142</v>
      </c>
      <c r="B13" s="89" t="s">
        <v>153</v>
      </c>
      <c r="C13" s="89">
        <v>20</v>
      </c>
      <c r="D13" s="136"/>
    </row>
    <row r="14" spans="1:4" x14ac:dyDescent="0.3">
      <c r="A14" s="142"/>
      <c r="B14" s="90"/>
      <c r="C14" s="90"/>
      <c r="D14" s="136"/>
    </row>
    <row r="15" spans="1:4" x14ac:dyDescent="0.3">
      <c r="A15" s="143" t="s">
        <v>142</v>
      </c>
      <c r="B15" s="137" t="s">
        <v>149</v>
      </c>
      <c r="D15" s="136"/>
    </row>
    <row r="16" spans="1:4" x14ac:dyDescent="0.3">
      <c r="A16" s="144" t="s">
        <v>145</v>
      </c>
      <c r="B16" s="88" t="s">
        <v>154</v>
      </c>
      <c r="D16" s="136"/>
    </row>
    <row r="17" spans="1:4" x14ac:dyDescent="0.3">
      <c r="A17" s="322"/>
      <c r="B17" s="148"/>
      <c r="C17" s="323"/>
      <c r="D17" s="136"/>
    </row>
    <row r="18" spans="1:4" x14ac:dyDescent="0.3">
      <c r="A18" s="324" t="s">
        <v>96</v>
      </c>
      <c r="B18" s="148"/>
      <c r="C18" s="323"/>
      <c r="D18" s="136"/>
    </row>
    <row r="19" spans="1:4" x14ac:dyDescent="0.3">
      <c r="A19" s="138">
        <f>SUMIFS(C8:C13,A8:A13,A15,B8:B13,B15)</f>
        <v>20</v>
      </c>
      <c r="B19" s="148"/>
      <c r="C19" s="323"/>
      <c r="D19" s="136"/>
    </row>
    <row r="20" spans="1:4" x14ac:dyDescent="0.3">
      <c r="A20" s="322"/>
      <c r="B20" s="148"/>
      <c r="C20" s="323"/>
      <c r="D20" s="136"/>
    </row>
    <row r="21" spans="1:4" ht="17.25" thickBot="1" x14ac:dyDescent="0.35">
      <c r="A21" s="139"/>
      <c r="B21" s="145"/>
      <c r="C21" s="145"/>
      <c r="D21" s="140"/>
    </row>
    <row r="22" spans="1:4" ht="17.25" thickBot="1" x14ac:dyDescent="0.35">
      <c r="A22" s="597" t="s">
        <v>28</v>
      </c>
      <c r="B22" s="598"/>
      <c r="C22" s="598"/>
      <c r="D22" s="599"/>
    </row>
    <row r="23" spans="1:4" ht="16.5" customHeight="1" x14ac:dyDescent="0.3">
      <c r="A23" s="391" t="s">
        <v>59</v>
      </c>
      <c r="B23" s="392"/>
      <c r="C23" s="392"/>
      <c r="D23" s="393"/>
    </row>
    <row r="24" spans="1:4" ht="17.25" thickBot="1" x14ac:dyDescent="0.35">
      <c r="A24" s="394"/>
      <c r="B24" s="395"/>
      <c r="C24" s="395"/>
      <c r="D24" s="396"/>
    </row>
  </sheetData>
  <mergeCells count="4">
    <mergeCell ref="A22:D22"/>
    <mergeCell ref="A6:D6"/>
    <mergeCell ref="A1:D5"/>
    <mergeCell ref="A23:D24"/>
  </mergeCells>
  <dataValidations disablePrompts="1" count="2">
    <dataValidation type="list" allowBlank="1" showInputMessage="1" showErrorMessage="1" sqref="B15" xr:uid="{843A4B62-6B0D-415D-94D7-2376DAFABFA2}">
      <formula1>INDIRECT(A15)</formula1>
    </dataValidation>
    <dataValidation type="list" allowBlank="1" showInputMessage="1" showErrorMessage="1" sqref="A15" xr:uid="{EB3132C9-F33D-4F9D-912B-1871364F8D39}"/>
  </dataValidation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F0F-CE51-4156-8CE2-7D5DEB164D77}">
  <dimension ref="A1:E19"/>
  <sheetViews>
    <sheetView workbookViewId="0">
      <selection activeCell="L14" sqref="L14"/>
    </sheetView>
  </sheetViews>
  <sheetFormatPr defaultRowHeight="16.5" x14ac:dyDescent="0.3"/>
  <cols>
    <col min="1" max="1" width="9.140625" style="4"/>
    <col min="2" max="2" width="12.42578125" style="4" customWidth="1"/>
    <col min="3" max="3" width="11" style="4" bestFit="1" customWidth="1"/>
    <col min="4" max="4" width="11" style="4" customWidth="1"/>
    <col min="5" max="5" width="12.85546875" style="4" customWidth="1"/>
    <col min="6" max="16384" width="9.140625" style="4"/>
  </cols>
  <sheetData>
    <row r="1" spans="1:5" x14ac:dyDescent="0.3">
      <c r="A1" s="349"/>
      <c r="B1" s="350"/>
      <c r="C1" s="350"/>
      <c r="D1" s="350"/>
      <c r="E1" s="351"/>
    </row>
    <row r="2" spans="1:5" x14ac:dyDescent="0.3">
      <c r="A2" s="352"/>
      <c r="B2" s="353"/>
      <c r="C2" s="353"/>
      <c r="D2" s="353"/>
      <c r="E2" s="354"/>
    </row>
    <row r="3" spans="1:5" x14ac:dyDescent="0.3">
      <c r="A3" s="352"/>
      <c r="B3" s="353"/>
      <c r="C3" s="353"/>
      <c r="D3" s="353"/>
      <c r="E3" s="354"/>
    </row>
    <row r="4" spans="1:5" x14ac:dyDescent="0.3">
      <c r="A4" s="352"/>
      <c r="B4" s="353"/>
      <c r="C4" s="353"/>
      <c r="D4" s="353"/>
      <c r="E4" s="354"/>
    </row>
    <row r="5" spans="1:5" ht="17.25" thickBot="1" x14ac:dyDescent="0.35">
      <c r="A5" s="355"/>
      <c r="B5" s="356"/>
      <c r="C5" s="356"/>
      <c r="D5" s="356"/>
      <c r="E5" s="357"/>
    </row>
    <row r="6" spans="1:5" x14ac:dyDescent="0.3">
      <c r="A6" s="454" t="s">
        <v>155</v>
      </c>
      <c r="B6" s="455"/>
      <c r="C6" s="455"/>
      <c r="D6" s="455"/>
      <c r="E6" s="456"/>
    </row>
    <row r="7" spans="1:5" x14ac:dyDescent="0.3">
      <c r="A7" s="9"/>
      <c r="B7" s="15" t="s">
        <v>140</v>
      </c>
      <c r="C7" s="15" t="s">
        <v>15</v>
      </c>
      <c r="E7" s="10"/>
    </row>
    <row r="8" spans="1:5" x14ac:dyDescent="0.3">
      <c r="A8" s="9"/>
      <c r="B8" s="86" t="s">
        <v>141</v>
      </c>
      <c r="C8" s="87">
        <v>50</v>
      </c>
      <c r="E8" s="10"/>
    </row>
    <row r="9" spans="1:5" x14ac:dyDescent="0.3">
      <c r="A9" s="9"/>
      <c r="B9" s="86" t="s">
        <v>142</v>
      </c>
      <c r="C9" s="87">
        <v>20</v>
      </c>
      <c r="E9" s="10"/>
    </row>
    <row r="10" spans="1:5" x14ac:dyDescent="0.3">
      <c r="A10" s="9"/>
      <c r="B10" s="86" t="s">
        <v>143</v>
      </c>
      <c r="C10" s="87">
        <v>60</v>
      </c>
      <c r="E10" s="10"/>
    </row>
    <row r="11" spans="1:5" x14ac:dyDescent="0.3">
      <c r="A11" s="9"/>
      <c r="B11" s="86" t="s">
        <v>144</v>
      </c>
      <c r="C11" s="87">
        <v>40</v>
      </c>
      <c r="E11" s="10"/>
    </row>
    <row r="12" spans="1:5" x14ac:dyDescent="0.3">
      <c r="A12" s="9"/>
      <c r="B12" s="86" t="s">
        <v>141</v>
      </c>
      <c r="C12" s="87">
        <v>50</v>
      </c>
      <c r="E12" s="10"/>
    </row>
    <row r="13" spans="1:5" x14ac:dyDescent="0.3">
      <c r="A13" s="9"/>
      <c r="B13" s="86" t="s">
        <v>142</v>
      </c>
      <c r="C13" s="87">
        <v>20</v>
      </c>
      <c r="E13" s="10"/>
    </row>
    <row r="14" spans="1:5" x14ac:dyDescent="0.3">
      <c r="A14" s="9"/>
      <c r="B14" s="91"/>
      <c r="E14" s="10"/>
    </row>
    <row r="15" spans="1:5" x14ac:dyDescent="0.3">
      <c r="A15" s="9"/>
      <c r="B15" s="88" t="s">
        <v>145</v>
      </c>
      <c r="C15" s="86" t="s">
        <v>142</v>
      </c>
      <c r="E15" s="10"/>
    </row>
    <row r="16" spans="1:5" x14ac:dyDescent="0.3">
      <c r="A16" s="9"/>
      <c r="B16" s="88" t="s">
        <v>75</v>
      </c>
      <c r="C16" s="95">
        <f>COUNTIF(B8:B13,C15)</f>
        <v>2</v>
      </c>
      <c r="E16" s="10"/>
    </row>
    <row r="17" spans="1:5" ht="17.25" thickBot="1" x14ac:dyDescent="0.35">
      <c r="A17" s="56"/>
      <c r="B17" s="57"/>
      <c r="C17" s="57"/>
      <c r="D17" s="57"/>
      <c r="E17" s="58"/>
    </row>
    <row r="18" spans="1:5" ht="17.25" thickBot="1" x14ac:dyDescent="0.35">
      <c r="A18" s="597" t="s">
        <v>28</v>
      </c>
      <c r="B18" s="598"/>
      <c r="C18" s="598"/>
      <c r="D18" s="598"/>
      <c r="E18" s="599"/>
    </row>
    <row r="19" spans="1:5" ht="17.25" thickBot="1" x14ac:dyDescent="0.35">
      <c r="A19" s="603" t="s">
        <v>146</v>
      </c>
      <c r="B19" s="604"/>
      <c r="C19" s="604"/>
      <c r="D19" s="604"/>
      <c r="E19" s="605"/>
    </row>
  </sheetData>
  <mergeCells count="4">
    <mergeCell ref="A6:E6"/>
    <mergeCell ref="A18:E18"/>
    <mergeCell ref="A19:E19"/>
    <mergeCell ref="A1:E5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49BB-80BC-4216-864C-7EA5B94C316B}">
  <dimension ref="A1:E24"/>
  <sheetViews>
    <sheetView workbookViewId="0">
      <selection activeCell="Q29" sqref="Q29"/>
    </sheetView>
  </sheetViews>
  <sheetFormatPr defaultRowHeight="15" x14ac:dyDescent="0.25"/>
  <cols>
    <col min="2" max="2" width="12.85546875" customWidth="1"/>
    <col min="3" max="3" width="13.85546875" customWidth="1"/>
    <col min="4" max="4" width="10.42578125" bestFit="1" customWidth="1"/>
  </cols>
  <sheetData>
    <row r="1" spans="1:5" x14ac:dyDescent="0.25">
      <c r="A1" s="403"/>
      <c r="B1" s="404"/>
      <c r="C1" s="404"/>
      <c r="D1" s="404"/>
      <c r="E1" s="405"/>
    </row>
    <row r="2" spans="1:5" x14ac:dyDescent="0.25">
      <c r="A2" s="406"/>
      <c r="B2" s="407"/>
      <c r="C2" s="407"/>
      <c r="D2" s="407"/>
      <c r="E2" s="408"/>
    </row>
    <row r="3" spans="1:5" x14ac:dyDescent="0.25">
      <c r="A3" s="406"/>
      <c r="B3" s="407"/>
      <c r="C3" s="407"/>
      <c r="D3" s="407"/>
      <c r="E3" s="408"/>
    </row>
    <row r="4" spans="1:5" x14ac:dyDescent="0.25">
      <c r="A4" s="406"/>
      <c r="B4" s="407"/>
      <c r="C4" s="407"/>
      <c r="D4" s="407"/>
      <c r="E4" s="408"/>
    </row>
    <row r="5" spans="1:5" ht="22.5" customHeight="1" thickBot="1" x14ac:dyDescent="0.3">
      <c r="A5" s="409"/>
      <c r="B5" s="410"/>
      <c r="C5" s="410"/>
      <c r="D5" s="410"/>
      <c r="E5" s="411"/>
    </row>
    <row r="6" spans="1:5" ht="15.75" thickBot="1" x14ac:dyDescent="0.3">
      <c r="A6" s="606" t="s">
        <v>161</v>
      </c>
      <c r="B6" s="470"/>
      <c r="C6" s="470"/>
      <c r="D6" s="470"/>
      <c r="E6" s="607"/>
    </row>
    <row r="7" spans="1:5" ht="17.25" x14ac:dyDescent="0.3">
      <c r="A7" s="32"/>
      <c r="B7" s="150" t="s">
        <v>140</v>
      </c>
      <c r="C7" s="150" t="s">
        <v>147</v>
      </c>
      <c r="D7" s="151" t="s">
        <v>15</v>
      </c>
      <c r="E7" s="33"/>
    </row>
    <row r="8" spans="1:5" ht="16.5" x14ac:dyDescent="0.3">
      <c r="A8" s="32"/>
      <c r="B8" s="152" t="s">
        <v>141</v>
      </c>
      <c r="C8" s="152" t="s">
        <v>148</v>
      </c>
      <c r="D8" s="152">
        <v>50</v>
      </c>
      <c r="E8" s="33"/>
    </row>
    <row r="9" spans="1:5" ht="16.5" x14ac:dyDescent="0.3">
      <c r="A9" s="32"/>
      <c r="B9" s="152" t="s">
        <v>142</v>
      </c>
      <c r="C9" s="152" t="s">
        <v>149</v>
      </c>
      <c r="D9" s="152">
        <v>20</v>
      </c>
      <c r="E9" s="33"/>
    </row>
    <row r="10" spans="1:5" ht="16.5" x14ac:dyDescent="0.3">
      <c r="A10" s="32"/>
      <c r="B10" s="152" t="s">
        <v>143</v>
      </c>
      <c r="C10" s="152" t="s">
        <v>150</v>
      </c>
      <c r="D10" s="152">
        <v>60</v>
      </c>
      <c r="E10" s="33"/>
    </row>
    <row r="11" spans="1:5" ht="16.5" x14ac:dyDescent="0.3">
      <c r="A11" s="32"/>
      <c r="B11" s="152" t="s">
        <v>144</v>
      </c>
      <c r="C11" s="152" t="s">
        <v>151</v>
      </c>
      <c r="D11" s="152">
        <v>40</v>
      </c>
      <c r="E11" s="33"/>
    </row>
    <row r="12" spans="1:5" ht="16.5" x14ac:dyDescent="0.3">
      <c r="A12" s="32"/>
      <c r="B12" s="152" t="s">
        <v>141</v>
      </c>
      <c r="C12" s="152" t="s">
        <v>152</v>
      </c>
      <c r="D12" s="152">
        <v>50</v>
      </c>
      <c r="E12" s="33"/>
    </row>
    <row r="13" spans="1:5" ht="16.5" x14ac:dyDescent="0.3">
      <c r="A13" s="32"/>
      <c r="B13" s="152" t="s">
        <v>142</v>
      </c>
      <c r="C13" s="152" t="s">
        <v>153</v>
      </c>
      <c r="D13" s="152">
        <v>20</v>
      </c>
      <c r="E13" s="33"/>
    </row>
    <row r="14" spans="1:5" ht="16.5" x14ac:dyDescent="0.3">
      <c r="A14" s="32"/>
      <c r="B14" s="90"/>
      <c r="C14" s="91"/>
      <c r="D14" s="92"/>
      <c r="E14" s="33"/>
    </row>
    <row r="15" spans="1:5" ht="16.5" x14ac:dyDescent="0.3">
      <c r="A15" s="32"/>
      <c r="B15" s="153" t="s">
        <v>142</v>
      </c>
      <c r="C15" s="154" t="s">
        <v>149</v>
      </c>
      <c r="E15" s="33"/>
    </row>
    <row r="16" spans="1:5" ht="16.5" x14ac:dyDescent="0.3">
      <c r="A16" s="32"/>
      <c r="B16" s="155" t="s">
        <v>145</v>
      </c>
      <c r="C16" s="155" t="s">
        <v>154</v>
      </c>
      <c r="E16" s="33"/>
    </row>
    <row r="17" spans="1:5" ht="16.5" x14ac:dyDescent="0.3">
      <c r="A17" s="32"/>
      <c r="B17" s="325"/>
      <c r="C17" s="325"/>
      <c r="D17" s="326"/>
      <c r="E17" s="33"/>
    </row>
    <row r="18" spans="1:5" ht="16.5" x14ac:dyDescent="0.3">
      <c r="A18" s="32"/>
      <c r="B18" s="155" t="s">
        <v>96</v>
      </c>
      <c r="C18" s="325"/>
      <c r="D18" s="326"/>
      <c r="E18" s="33"/>
    </row>
    <row r="19" spans="1:5" ht="16.5" x14ac:dyDescent="0.3">
      <c r="A19" s="32"/>
      <c r="B19" s="156">
        <f>COUNTIFS(B8:B13,B15,C8:C13,C15)</f>
        <v>1</v>
      </c>
      <c r="C19" s="325"/>
      <c r="D19" s="326"/>
      <c r="E19" s="33"/>
    </row>
    <row r="20" spans="1:5" ht="17.25" thickBot="1" x14ac:dyDescent="0.35">
      <c r="A20" s="32"/>
      <c r="B20" s="148"/>
      <c r="C20" s="148"/>
      <c r="D20" s="149"/>
      <c r="E20" s="33"/>
    </row>
    <row r="21" spans="1:5" ht="17.25" thickBot="1" x14ac:dyDescent="0.35">
      <c r="A21" s="597" t="s">
        <v>28</v>
      </c>
      <c r="B21" s="598"/>
      <c r="C21" s="598"/>
      <c r="D21" s="598"/>
      <c r="E21" s="599"/>
    </row>
    <row r="22" spans="1:5" x14ac:dyDescent="0.25">
      <c r="A22" s="391" t="s">
        <v>59</v>
      </c>
      <c r="B22" s="392"/>
      <c r="C22" s="392"/>
      <c r="D22" s="392"/>
      <c r="E22" s="393"/>
    </row>
    <row r="23" spans="1:5" x14ac:dyDescent="0.25">
      <c r="A23" s="415"/>
      <c r="B23" s="416"/>
      <c r="C23" s="416"/>
      <c r="D23" s="416"/>
      <c r="E23" s="417"/>
    </row>
    <row r="24" spans="1:5" ht="15.75" thickBot="1" x14ac:dyDescent="0.3">
      <c r="A24" s="394"/>
      <c r="B24" s="395"/>
      <c r="C24" s="395"/>
      <c r="D24" s="395"/>
      <c r="E24" s="396"/>
    </row>
  </sheetData>
  <mergeCells count="4">
    <mergeCell ref="A6:E6"/>
    <mergeCell ref="A22:E24"/>
    <mergeCell ref="A1:E5"/>
    <mergeCell ref="A21:E21"/>
  </mergeCells>
  <dataValidations disablePrompts="1" count="2">
    <dataValidation type="list" allowBlank="1" showInputMessage="1" showErrorMessage="1" sqref="B15" xr:uid="{C3A140D8-9202-4031-86EB-9C2AA6DE6C7D}"/>
    <dataValidation type="list" allowBlank="1" showInputMessage="1" showErrorMessage="1" sqref="C15" xr:uid="{86FD574C-6AD0-4C9A-A4BD-4364A04881E1}">
      <formula1>INDIRECT(B15)</formula1>
    </dataValidation>
  </dataValidation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1F31-5B7D-4E03-BE92-AB244385433B}">
  <dimension ref="A1:E20"/>
  <sheetViews>
    <sheetView workbookViewId="0">
      <selection activeCell="C15" sqref="C15"/>
    </sheetView>
  </sheetViews>
  <sheetFormatPr defaultRowHeight="15" x14ac:dyDescent="0.25"/>
  <cols>
    <col min="2" max="2" width="12.85546875" customWidth="1"/>
    <col min="3" max="3" width="14.5703125" customWidth="1"/>
    <col min="4" max="4" width="11" customWidth="1"/>
    <col min="5" max="5" width="9.85546875" customWidth="1"/>
  </cols>
  <sheetData>
    <row r="1" spans="1:5" x14ac:dyDescent="0.25">
      <c r="A1" s="479"/>
      <c r="B1" s="480"/>
      <c r="C1" s="480"/>
      <c r="D1" s="480"/>
      <c r="E1" s="481"/>
    </row>
    <row r="2" spans="1:5" x14ac:dyDescent="0.25">
      <c r="A2" s="482"/>
      <c r="B2" s="483"/>
      <c r="C2" s="483"/>
      <c r="D2" s="483"/>
      <c r="E2" s="484"/>
    </row>
    <row r="3" spans="1:5" x14ac:dyDescent="0.25">
      <c r="A3" s="482"/>
      <c r="B3" s="483"/>
      <c r="C3" s="483"/>
      <c r="D3" s="483"/>
      <c r="E3" s="484"/>
    </row>
    <row r="4" spans="1:5" x14ac:dyDescent="0.25">
      <c r="A4" s="482"/>
      <c r="B4" s="483"/>
      <c r="C4" s="483"/>
      <c r="D4" s="483"/>
      <c r="E4" s="484"/>
    </row>
    <row r="5" spans="1:5" ht="26.25" customHeight="1" thickBot="1" x14ac:dyDescent="0.3">
      <c r="A5" s="485"/>
      <c r="B5" s="486"/>
      <c r="C5" s="486"/>
      <c r="D5" s="486"/>
      <c r="E5" s="487"/>
    </row>
    <row r="6" spans="1:5" x14ac:dyDescent="0.25">
      <c r="A6" s="469" t="s">
        <v>162</v>
      </c>
      <c r="B6" s="470"/>
      <c r="C6" s="470"/>
      <c r="D6" s="470"/>
      <c r="E6" s="471"/>
    </row>
    <row r="7" spans="1:5" ht="16.5" x14ac:dyDescent="0.3">
      <c r="A7" s="9"/>
      <c r="B7" s="15" t="s">
        <v>49</v>
      </c>
      <c r="C7" s="15" t="s">
        <v>50</v>
      </c>
      <c r="D7" s="4"/>
      <c r="E7" s="10"/>
    </row>
    <row r="8" spans="1:5" ht="16.5" x14ac:dyDescent="0.3">
      <c r="A8" s="9"/>
      <c r="B8" s="86" t="s">
        <v>6</v>
      </c>
      <c r="C8" s="87">
        <v>70</v>
      </c>
      <c r="D8" s="4"/>
      <c r="E8" s="10"/>
    </row>
    <row r="9" spans="1:5" ht="16.5" x14ac:dyDescent="0.3">
      <c r="A9" s="9"/>
      <c r="B9" s="86" t="s">
        <v>136</v>
      </c>
      <c r="C9" s="87">
        <v>20</v>
      </c>
      <c r="D9" s="4"/>
      <c r="E9" s="10"/>
    </row>
    <row r="10" spans="1:5" ht="16.5" x14ac:dyDescent="0.3">
      <c r="A10" s="9"/>
      <c r="B10" s="86" t="s">
        <v>163</v>
      </c>
      <c r="C10" s="87">
        <v>60</v>
      </c>
      <c r="D10" s="4"/>
      <c r="E10" s="10"/>
    </row>
    <row r="11" spans="1:5" ht="16.5" x14ac:dyDescent="0.3">
      <c r="A11" s="9"/>
      <c r="B11" s="86" t="s">
        <v>136</v>
      </c>
      <c r="C11" s="87">
        <v>40</v>
      </c>
      <c r="D11" s="4"/>
      <c r="E11" s="10"/>
    </row>
    <row r="12" spans="1:5" ht="16.5" x14ac:dyDescent="0.3">
      <c r="A12" s="9"/>
      <c r="B12" s="86" t="s">
        <v>6</v>
      </c>
      <c r="C12" s="87">
        <v>50</v>
      </c>
      <c r="D12" s="4"/>
      <c r="E12" s="10"/>
    </row>
    <row r="13" spans="1:5" ht="16.5" x14ac:dyDescent="0.3">
      <c r="A13" s="9"/>
      <c r="B13" s="91"/>
      <c r="C13" s="4"/>
      <c r="D13" s="4"/>
      <c r="E13" s="10"/>
    </row>
    <row r="14" spans="1:5" ht="16.5" x14ac:dyDescent="0.3">
      <c r="A14" s="9"/>
      <c r="B14" s="88" t="s">
        <v>49</v>
      </c>
      <c r="C14" s="86" t="s">
        <v>39</v>
      </c>
      <c r="D14" s="4"/>
      <c r="E14" s="10"/>
    </row>
    <row r="15" spans="1:5" ht="16.5" x14ac:dyDescent="0.3">
      <c r="A15" s="9"/>
      <c r="B15" s="88" t="s">
        <v>96</v>
      </c>
      <c r="C15" s="95">
        <f>AVERAGEIF(B8:B12,C14,C8:C12)</f>
        <v>60</v>
      </c>
      <c r="D15" s="4"/>
      <c r="E15" s="10"/>
    </row>
    <row r="16" spans="1:5" ht="17.25" thickBot="1" x14ac:dyDescent="0.35">
      <c r="A16" s="9"/>
      <c r="B16" s="148"/>
      <c r="C16" s="157"/>
      <c r="D16" s="4"/>
      <c r="E16" s="10"/>
    </row>
    <row r="17" spans="1:5" ht="17.25" thickBot="1" x14ac:dyDescent="0.35">
      <c r="A17" s="608" t="s">
        <v>28</v>
      </c>
      <c r="B17" s="609"/>
      <c r="C17" s="609"/>
      <c r="D17" s="609"/>
      <c r="E17" s="610"/>
    </row>
    <row r="18" spans="1:5" ht="21" customHeight="1" x14ac:dyDescent="0.25">
      <c r="A18" s="391" t="s">
        <v>410</v>
      </c>
      <c r="B18" s="392"/>
      <c r="C18" s="392"/>
      <c r="D18" s="392"/>
      <c r="E18" s="393"/>
    </row>
    <row r="19" spans="1:5" x14ac:dyDescent="0.25">
      <c r="A19" s="415"/>
      <c r="B19" s="416"/>
      <c r="C19" s="416"/>
      <c r="D19" s="416"/>
      <c r="E19" s="417"/>
    </row>
    <row r="20" spans="1:5" ht="15.75" thickBot="1" x14ac:dyDescent="0.3">
      <c r="A20" s="394"/>
      <c r="B20" s="395"/>
      <c r="C20" s="395"/>
      <c r="D20" s="395"/>
      <c r="E20" s="396"/>
    </row>
  </sheetData>
  <mergeCells count="4">
    <mergeCell ref="A6:E6"/>
    <mergeCell ref="A18:E20"/>
    <mergeCell ref="A17:E17"/>
    <mergeCell ref="A1:E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A373-FBE9-437E-9A90-26F5CC1F9D12}">
  <dimension ref="A1:L25"/>
  <sheetViews>
    <sheetView workbookViewId="0">
      <selection activeCell="T15" sqref="T15"/>
    </sheetView>
  </sheetViews>
  <sheetFormatPr defaultRowHeight="16.5" x14ac:dyDescent="0.3"/>
  <cols>
    <col min="1" max="1" width="9.140625" style="4"/>
    <col min="2" max="2" width="12.140625" style="4" customWidth="1"/>
    <col min="3" max="3" width="23" style="4" customWidth="1"/>
    <col min="4" max="4" width="12.7109375" style="4" customWidth="1"/>
    <col min="5" max="16384" width="9.140625" style="4"/>
  </cols>
  <sheetData>
    <row r="1" spans="1:12" x14ac:dyDescent="0.3">
      <c r="A1" s="349"/>
      <c r="B1" s="350"/>
      <c r="C1" s="350"/>
      <c r="D1" s="351"/>
    </row>
    <row r="2" spans="1:12" x14ac:dyDescent="0.3">
      <c r="A2" s="352"/>
      <c r="B2" s="353"/>
      <c r="C2" s="353"/>
      <c r="D2" s="354"/>
    </row>
    <row r="3" spans="1:12" x14ac:dyDescent="0.3">
      <c r="A3" s="352"/>
      <c r="B3" s="353"/>
      <c r="C3" s="353"/>
      <c r="D3" s="354"/>
    </row>
    <row r="4" spans="1:12" x14ac:dyDescent="0.3">
      <c r="A4" s="352"/>
      <c r="B4" s="353"/>
      <c r="C4" s="353"/>
      <c r="D4" s="354"/>
    </row>
    <row r="5" spans="1:12" ht="25.5" customHeight="1" thickBot="1" x14ac:dyDescent="0.35">
      <c r="A5" s="355"/>
      <c r="B5" s="356"/>
      <c r="C5" s="356"/>
      <c r="D5" s="357"/>
    </row>
    <row r="6" spans="1:12" x14ac:dyDescent="0.3">
      <c r="A6" s="454" t="s">
        <v>164</v>
      </c>
      <c r="B6" s="455"/>
      <c r="C6" s="455"/>
      <c r="D6" s="456"/>
    </row>
    <row r="7" spans="1:12" x14ac:dyDescent="0.3">
      <c r="A7" s="160" t="s">
        <v>165</v>
      </c>
      <c r="B7" s="161" t="s">
        <v>166</v>
      </c>
      <c r="C7" s="161" t="s">
        <v>167</v>
      </c>
      <c r="D7" s="162" t="s">
        <v>168</v>
      </c>
    </row>
    <row r="8" spans="1:12" x14ac:dyDescent="0.3">
      <c r="A8" s="119">
        <v>2011</v>
      </c>
      <c r="B8" s="75" t="s">
        <v>169</v>
      </c>
      <c r="C8" s="75" t="s">
        <v>39</v>
      </c>
      <c r="D8" s="76">
        <v>223000</v>
      </c>
    </row>
    <row r="9" spans="1:12" x14ac:dyDescent="0.3">
      <c r="A9" s="119">
        <v>2011</v>
      </c>
      <c r="B9" s="75" t="s">
        <v>169</v>
      </c>
      <c r="C9" s="75" t="s">
        <v>122</v>
      </c>
      <c r="D9" s="76">
        <v>125000</v>
      </c>
    </row>
    <row r="10" spans="1:12" x14ac:dyDescent="0.3">
      <c r="A10" s="119">
        <v>2011</v>
      </c>
      <c r="B10" s="75" t="s">
        <v>170</v>
      </c>
      <c r="C10" s="75" t="s">
        <v>171</v>
      </c>
      <c r="D10" s="76">
        <v>456000</v>
      </c>
      <c r="L10" s="4" t="s">
        <v>411</v>
      </c>
    </row>
    <row r="11" spans="1:12" x14ac:dyDescent="0.3">
      <c r="A11" s="119">
        <v>2012</v>
      </c>
      <c r="B11" s="75" t="s">
        <v>169</v>
      </c>
      <c r="C11" s="75" t="s">
        <v>39</v>
      </c>
      <c r="D11" s="76">
        <v>332000</v>
      </c>
    </row>
    <row r="12" spans="1:12" x14ac:dyDescent="0.3">
      <c r="A12" s="119">
        <v>2012</v>
      </c>
      <c r="B12" s="75" t="s">
        <v>169</v>
      </c>
      <c r="C12" s="75" t="s">
        <v>122</v>
      </c>
      <c r="D12" s="76">
        <v>340000</v>
      </c>
    </row>
    <row r="13" spans="1:12" x14ac:dyDescent="0.3">
      <c r="A13" s="119">
        <v>2012</v>
      </c>
      <c r="B13" s="75" t="s">
        <v>170</v>
      </c>
      <c r="C13" s="75" t="s">
        <v>171</v>
      </c>
      <c r="D13" s="76">
        <v>198000</v>
      </c>
    </row>
    <row r="14" spans="1:12" x14ac:dyDescent="0.3">
      <c r="A14" s="119">
        <v>2013</v>
      </c>
      <c r="B14" s="75" t="s">
        <v>169</v>
      </c>
      <c r="C14" s="75" t="s">
        <v>39</v>
      </c>
      <c r="D14" s="76">
        <v>310000</v>
      </c>
    </row>
    <row r="15" spans="1:12" x14ac:dyDescent="0.3">
      <c r="A15" s="119">
        <v>2013</v>
      </c>
      <c r="B15" s="75" t="s">
        <v>169</v>
      </c>
      <c r="C15" s="75" t="s">
        <v>122</v>
      </c>
      <c r="D15" s="76">
        <v>250000</v>
      </c>
    </row>
    <row r="16" spans="1:12" x14ac:dyDescent="0.3">
      <c r="A16" s="119">
        <v>2013</v>
      </c>
      <c r="B16" s="75" t="s">
        <v>170</v>
      </c>
      <c r="C16" s="75" t="s">
        <v>171</v>
      </c>
      <c r="D16" s="76">
        <v>460000</v>
      </c>
    </row>
    <row r="17" spans="1:4" x14ac:dyDescent="0.3">
      <c r="A17" s="119">
        <v>2014</v>
      </c>
      <c r="B17" s="75" t="s">
        <v>169</v>
      </c>
      <c r="C17" s="75" t="s">
        <v>39</v>
      </c>
      <c r="D17" s="76">
        <v>261000</v>
      </c>
    </row>
    <row r="18" spans="1:4" x14ac:dyDescent="0.3">
      <c r="A18" s="119">
        <v>2014</v>
      </c>
      <c r="B18" s="75" t="s">
        <v>169</v>
      </c>
      <c r="C18" s="75" t="s">
        <v>122</v>
      </c>
      <c r="D18" s="163">
        <v>389000</v>
      </c>
    </row>
    <row r="19" spans="1:4" x14ac:dyDescent="0.3">
      <c r="A19" s="119">
        <v>2014</v>
      </c>
      <c r="B19" s="75" t="s">
        <v>170</v>
      </c>
      <c r="C19" s="75" t="s">
        <v>171</v>
      </c>
      <c r="D19" s="76">
        <v>305000</v>
      </c>
    </row>
    <row r="20" spans="1:4" x14ac:dyDescent="0.3">
      <c r="A20" s="748" t="s">
        <v>412</v>
      </c>
      <c r="B20" s="749"/>
      <c r="C20" s="754">
        <f>AVERAGEIFS(D8:D19,A8:A19,"2011",B8:B19,"NORTH")</f>
        <v>174000</v>
      </c>
      <c r="D20" s="755"/>
    </row>
    <row r="21" spans="1:4" ht="17.25" thickBot="1" x14ac:dyDescent="0.35">
      <c r="A21" s="158"/>
      <c r="B21" s="159"/>
      <c r="C21" s="159"/>
      <c r="D21" s="750"/>
    </row>
    <row r="22" spans="1:4" ht="17.25" thickBot="1" x14ac:dyDescent="0.35">
      <c r="A22" s="751" t="s">
        <v>172</v>
      </c>
      <c r="B22" s="752"/>
      <c r="C22" s="752"/>
      <c r="D22" s="753"/>
    </row>
    <row r="23" spans="1:4" x14ac:dyDescent="0.3">
      <c r="A23" s="613" t="s">
        <v>173</v>
      </c>
      <c r="B23" s="614"/>
      <c r="C23" s="614"/>
      <c r="D23" s="615"/>
    </row>
    <row r="24" spans="1:4" x14ac:dyDescent="0.3">
      <c r="A24" s="616"/>
      <c r="B24" s="617"/>
      <c r="C24" s="617"/>
      <c r="D24" s="618"/>
    </row>
    <row r="25" spans="1:4" ht="17.25" thickBot="1" x14ac:dyDescent="0.35">
      <c r="A25" s="619"/>
      <c r="B25" s="620"/>
      <c r="C25" s="620"/>
      <c r="D25" s="621"/>
    </row>
  </sheetData>
  <mergeCells count="5">
    <mergeCell ref="A1:D5"/>
    <mergeCell ref="A6:D6"/>
    <mergeCell ref="A23:D25"/>
    <mergeCell ref="A20:B20"/>
    <mergeCell ref="A22:D22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194E-4038-4D68-A835-FA9240EA7B14}">
  <dimension ref="A1:D13"/>
  <sheetViews>
    <sheetView workbookViewId="0">
      <selection activeCell="G12" sqref="G12"/>
    </sheetView>
  </sheetViews>
  <sheetFormatPr defaultRowHeight="16.5" x14ac:dyDescent="0.3"/>
  <cols>
    <col min="1" max="1" width="20.42578125" style="4" customWidth="1"/>
    <col min="2" max="2" width="12.42578125" style="4" customWidth="1"/>
    <col min="3" max="3" width="13.140625" style="4" customWidth="1"/>
    <col min="4" max="4" width="10.5703125" style="4" customWidth="1"/>
    <col min="5" max="16384" width="9.140625" style="4"/>
  </cols>
  <sheetData>
    <row r="1" spans="1:4" x14ac:dyDescent="0.3">
      <c r="A1" s="436"/>
      <c r="B1" s="437"/>
      <c r="C1" s="437"/>
      <c r="D1" s="438"/>
    </row>
    <row r="2" spans="1:4" x14ac:dyDescent="0.3">
      <c r="A2" s="439"/>
      <c r="B2" s="440"/>
      <c r="C2" s="440"/>
      <c r="D2" s="441"/>
    </row>
    <row r="3" spans="1:4" x14ac:dyDescent="0.3">
      <c r="A3" s="439"/>
      <c r="B3" s="440"/>
      <c r="C3" s="440"/>
      <c r="D3" s="441"/>
    </row>
    <row r="4" spans="1:4" x14ac:dyDescent="0.3">
      <c r="A4" s="439"/>
      <c r="B4" s="440"/>
      <c r="C4" s="440"/>
      <c r="D4" s="441"/>
    </row>
    <row r="5" spans="1:4" ht="17.25" thickBot="1" x14ac:dyDescent="0.35">
      <c r="A5" s="442"/>
      <c r="B5" s="443"/>
      <c r="C5" s="443"/>
      <c r="D5" s="444"/>
    </row>
    <row r="6" spans="1:4" x14ac:dyDescent="0.3">
      <c r="A6" s="546" t="s">
        <v>174</v>
      </c>
      <c r="B6" s="547"/>
      <c r="C6" s="547"/>
      <c r="D6" s="548"/>
    </row>
    <row r="7" spans="1:4" x14ac:dyDescent="0.3">
      <c r="A7" s="169" t="s">
        <v>93</v>
      </c>
      <c r="B7" s="63" t="s">
        <v>6</v>
      </c>
      <c r="C7" s="63" t="s">
        <v>135</v>
      </c>
      <c r="D7" s="65" t="s">
        <v>136</v>
      </c>
    </row>
    <row r="8" spans="1:4" x14ac:dyDescent="0.3">
      <c r="A8" s="169" t="s">
        <v>134</v>
      </c>
      <c r="B8" s="63">
        <v>20000</v>
      </c>
      <c r="C8" s="63">
        <v>25000</v>
      </c>
      <c r="D8" s="65">
        <v>15000</v>
      </c>
    </row>
    <row r="9" spans="1:4" x14ac:dyDescent="0.3">
      <c r="A9" s="169" t="s">
        <v>175</v>
      </c>
      <c r="B9" s="63">
        <v>250</v>
      </c>
      <c r="C9" s="63">
        <v>300</v>
      </c>
      <c r="D9" s="65">
        <v>450</v>
      </c>
    </row>
    <row r="10" spans="1:4" x14ac:dyDescent="0.3">
      <c r="A10" s="69"/>
      <c r="B10" s="70"/>
      <c r="C10" s="70"/>
      <c r="D10" s="71"/>
    </row>
    <row r="11" spans="1:4" x14ac:dyDescent="0.3">
      <c r="A11" s="69"/>
      <c r="B11" s="70"/>
      <c r="C11" s="70"/>
      <c r="D11" s="71"/>
    </row>
    <row r="12" spans="1:4" x14ac:dyDescent="0.3">
      <c r="A12" s="170" t="s">
        <v>93</v>
      </c>
      <c r="B12" s="63" t="s">
        <v>136</v>
      </c>
      <c r="C12" s="70"/>
      <c r="D12" s="71"/>
    </row>
    <row r="13" spans="1:4" ht="17.25" thickBot="1" x14ac:dyDescent="0.35">
      <c r="A13" s="171" t="s">
        <v>96</v>
      </c>
      <c r="B13" s="168" cm="1">
        <f t="array" ref="B13">SUM(HLOOKUP(B12,A7:D9,{2,3},0))</f>
        <v>15450</v>
      </c>
      <c r="C13" s="96"/>
      <c r="D13" s="97"/>
    </row>
  </sheetData>
  <mergeCells count="2">
    <mergeCell ref="A6:D6"/>
    <mergeCell ref="A1:D5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611C-D583-4A90-B048-28CE392A42FE}">
  <dimension ref="A1:C15"/>
  <sheetViews>
    <sheetView workbookViewId="0">
      <selection activeCell="C22" sqref="C22"/>
    </sheetView>
  </sheetViews>
  <sheetFormatPr defaultRowHeight="16.5" x14ac:dyDescent="0.3"/>
  <cols>
    <col min="1" max="1" width="20" style="4" customWidth="1"/>
    <col min="2" max="2" width="20.140625" style="4" customWidth="1"/>
    <col min="3" max="3" width="16.85546875" style="4" customWidth="1"/>
    <col min="4" max="16384" width="9.140625" style="4"/>
  </cols>
  <sheetData>
    <row r="1" spans="1:3" x14ac:dyDescent="0.3">
      <c r="A1" s="436"/>
      <c r="B1" s="437"/>
      <c r="C1" s="438"/>
    </row>
    <row r="2" spans="1:3" x14ac:dyDescent="0.3">
      <c r="A2" s="439"/>
      <c r="B2" s="440"/>
      <c r="C2" s="441"/>
    </row>
    <row r="3" spans="1:3" x14ac:dyDescent="0.3">
      <c r="A3" s="439"/>
      <c r="B3" s="440"/>
      <c r="C3" s="441"/>
    </row>
    <row r="4" spans="1:3" x14ac:dyDescent="0.3">
      <c r="A4" s="439"/>
      <c r="B4" s="440"/>
      <c r="C4" s="441"/>
    </row>
    <row r="5" spans="1:3" ht="17.25" thickBot="1" x14ac:dyDescent="0.35">
      <c r="A5" s="442"/>
      <c r="B5" s="443"/>
      <c r="C5" s="444"/>
    </row>
    <row r="6" spans="1:3" x14ac:dyDescent="0.3">
      <c r="A6" s="622" t="s">
        <v>176</v>
      </c>
      <c r="B6" s="623"/>
      <c r="C6" s="624"/>
    </row>
    <row r="7" spans="1:3" x14ac:dyDescent="0.3">
      <c r="A7" s="164" t="s">
        <v>93</v>
      </c>
      <c r="B7" s="173" t="s">
        <v>134</v>
      </c>
      <c r="C7" s="174" t="s">
        <v>175</v>
      </c>
    </row>
    <row r="8" spans="1:3" x14ac:dyDescent="0.3">
      <c r="A8" s="84" t="s">
        <v>6</v>
      </c>
      <c r="B8" s="63">
        <v>20000</v>
      </c>
      <c r="C8" s="65">
        <v>250</v>
      </c>
    </row>
    <row r="9" spans="1:3" x14ac:dyDescent="0.3">
      <c r="A9" s="84" t="s">
        <v>135</v>
      </c>
      <c r="B9" s="63">
        <v>25000</v>
      </c>
      <c r="C9" s="65">
        <v>300</v>
      </c>
    </row>
    <row r="10" spans="1:3" x14ac:dyDescent="0.3">
      <c r="A10" s="84" t="s">
        <v>136</v>
      </c>
      <c r="B10" s="63">
        <v>15000</v>
      </c>
      <c r="C10" s="65">
        <v>450</v>
      </c>
    </row>
    <row r="11" spans="1:3" x14ac:dyDescent="0.3">
      <c r="A11" s="84" t="s">
        <v>137</v>
      </c>
      <c r="B11" s="63">
        <v>10000</v>
      </c>
      <c r="C11" s="65">
        <v>500</v>
      </c>
    </row>
    <row r="12" spans="1:3" ht="17.25" thickBot="1" x14ac:dyDescent="0.35">
      <c r="A12" s="172" t="s">
        <v>177</v>
      </c>
      <c r="B12" s="168">
        <v>8000</v>
      </c>
      <c r="C12" s="175">
        <v>200</v>
      </c>
    </row>
    <row r="13" spans="1:3" ht="26.25" customHeight="1" x14ac:dyDescent="0.3">
      <c r="A13" s="9"/>
      <c r="C13" s="10"/>
    </row>
    <row r="14" spans="1:3" x14ac:dyDescent="0.3">
      <c r="A14" s="164" t="s">
        <v>93</v>
      </c>
      <c r="B14" s="165" t="s">
        <v>136</v>
      </c>
      <c r="C14" s="10"/>
    </row>
    <row r="15" spans="1:3" ht="17.25" thickBot="1" x14ac:dyDescent="0.35">
      <c r="A15" s="166" t="s">
        <v>96</v>
      </c>
      <c r="B15" s="167" cm="1">
        <f t="array" ref="B15">SUM(VLOOKUP(B14,A7:C12,{2,3},0))</f>
        <v>15450</v>
      </c>
      <c r="C15" s="12"/>
    </row>
  </sheetData>
  <mergeCells count="2">
    <mergeCell ref="A6:C6"/>
    <mergeCell ref="A1:C5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4F4F-F00D-4371-BD8C-B5C65D943D69}">
  <dimension ref="A1:F20"/>
  <sheetViews>
    <sheetView workbookViewId="0">
      <selection activeCell="L15" sqref="L15"/>
    </sheetView>
  </sheetViews>
  <sheetFormatPr defaultRowHeight="16.5" x14ac:dyDescent="0.3"/>
  <cols>
    <col min="1" max="1" width="9.140625" style="4"/>
    <col min="2" max="2" width="14.140625" style="4" customWidth="1"/>
    <col min="3" max="5" width="9.140625" style="4"/>
    <col min="6" max="6" width="6.42578125" style="4" customWidth="1"/>
    <col min="7" max="16384" width="9.140625" style="4"/>
  </cols>
  <sheetData>
    <row r="1" spans="1:6" x14ac:dyDescent="0.3">
      <c r="A1" s="349"/>
      <c r="B1" s="350"/>
      <c r="C1" s="350"/>
      <c r="D1" s="350"/>
      <c r="E1" s="350"/>
      <c r="F1" s="351"/>
    </row>
    <row r="2" spans="1:6" x14ac:dyDescent="0.3">
      <c r="A2" s="352"/>
      <c r="B2" s="353"/>
      <c r="C2" s="353"/>
      <c r="D2" s="353"/>
      <c r="E2" s="353"/>
      <c r="F2" s="354"/>
    </row>
    <row r="3" spans="1:6" x14ac:dyDescent="0.3">
      <c r="A3" s="352"/>
      <c r="B3" s="353"/>
      <c r="C3" s="353"/>
      <c r="D3" s="353"/>
      <c r="E3" s="353"/>
      <c r="F3" s="354"/>
    </row>
    <row r="4" spans="1:6" x14ac:dyDescent="0.3">
      <c r="A4" s="352"/>
      <c r="B4" s="353"/>
      <c r="C4" s="353"/>
      <c r="D4" s="353"/>
      <c r="E4" s="353"/>
      <c r="F4" s="354"/>
    </row>
    <row r="5" spans="1:6" ht="17.25" thickBot="1" x14ac:dyDescent="0.35">
      <c r="A5" s="355"/>
      <c r="B5" s="356"/>
      <c r="C5" s="356"/>
      <c r="D5" s="356"/>
      <c r="E5" s="356"/>
      <c r="F5" s="357"/>
    </row>
    <row r="6" spans="1:6" x14ac:dyDescent="0.3">
      <c r="A6" s="625" t="s">
        <v>178</v>
      </c>
      <c r="B6" s="626"/>
      <c r="C6" s="626"/>
      <c r="D6" s="626"/>
      <c r="E6" s="626"/>
      <c r="F6" s="627"/>
    </row>
    <row r="7" spans="1:6" ht="17.25" x14ac:dyDescent="0.3">
      <c r="A7" s="6"/>
      <c r="B7" s="7"/>
      <c r="C7" s="176" t="s">
        <v>179</v>
      </c>
      <c r="D7" s="7"/>
      <c r="E7" s="7"/>
      <c r="F7" s="182"/>
    </row>
    <row r="8" spans="1:6" ht="17.25" x14ac:dyDescent="0.3">
      <c r="A8" s="6"/>
      <c r="B8" s="7"/>
      <c r="C8" s="177" t="s">
        <v>180</v>
      </c>
      <c r="D8" s="7"/>
      <c r="E8" s="7"/>
      <c r="F8" s="182"/>
    </row>
    <row r="9" spans="1:6" ht="17.25" x14ac:dyDescent="0.3">
      <c r="A9" s="6"/>
      <c r="B9" s="7"/>
      <c r="C9" s="177" t="s">
        <v>181</v>
      </c>
      <c r="D9" s="7"/>
      <c r="E9" s="7"/>
      <c r="F9" s="182"/>
    </row>
    <row r="10" spans="1:6" ht="17.25" x14ac:dyDescent="0.3">
      <c r="A10" s="6"/>
      <c r="B10" s="7"/>
      <c r="C10" s="178" t="s">
        <v>182</v>
      </c>
      <c r="D10" s="7"/>
      <c r="E10" s="7"/>
      <c r="F10" s="182"/>
    </row>
    <row r="11" spans="1:6" ht="17.25" x14ac:dyDescent="0.3">
      <c r="A11" s="628" t="s">
        <v>183</v>
      </c>
      <c r="B11" s="629"/>
      <c r="C11" s="177">
        <v>1</v>
      </c>
      <c r="D11" s="7"/>
      <c r="E11" s="7"/>
      <c r="F11" s="182"/>
    </row>
    <row r="12" spans="1:6" ht="17.25" x14ac:dyDescent="0.3">
      <c r="A12" s="639" t="s">
        <v>184</v>
      </c>
      <c r="B12" s="640"/>
      <c r="C12" s="179" t="str" cm="1">
        <f t="array" ref="C12">INDEX(C8:C10,C11)</f>
        <v>Red</v>
      </c>
      <c r="D12" s="7"/>
      <c r="E12" s="7"/>
      <c r="F12" s="182"/>
    </row>
    <row r="13" spans="1:6" ht="17.25" x14ac:dyDescent="0.3">
      <c r="A13" s="6"/>
      <c r="B13" s="180"/>
      <c r="C13" s="181"/>
      <c r="D13" s="7"/>
      <c r="E13" s="7"/>
      <c r="F13" s="182"/>
    </row>
    <row r="14" spans="1:6" ht="18" thickBot="1" x14ac:dyDescent="0.35">
      <c r="A14" s="6"/>
      <c r="B14" s="180"/>
      <c r="C14" s="181"/>
      <c r="D14" s="7"/>
      <c r="E14" s="7"/>
      <c r="F14" s="182"/>
    </row>
    <row r="15" spans="1:6" ht="17.25" thickBot="1" x14ac:dyDescent="0.35">
      <c r="A15" s="472" t="s">
        <v>28</v>
      </c>
      <c r="B15" s="473"/>
      <c r="C15" s="473"/>
      <c r="D15" s="473"/>
      <c r="E15" s="473"/>
      <c r="F15" s="474"/>
    </row>
    <row r="16" spans="1:6" x14ac:dyDescent="0.3">
      <c r="A16" s="630" t="s">
        <v>185</v>
      </c>
      <c r="B16" s="631"/>
      <c r="C16" s="631"/>
      <c r="D16" s="631"/>
      <c r="E16" s="631"/>
      <c r="F16" s="632"/>
    </row>
    <row r="17" spans="1:6" x14ac:dyDescent="0.3">
      <c r="A17" s="633"/>
      <c r="B17" s="634"/>
      <c r="C17" s="634"/>
      <c r="D17" s="634"/>
      <c r="E17" s="634"/>
      <c r="F17" s="635"/>
    </row>
    <row r="18" spans="1:6" x14ac:dyDescent="0.3">
      <c r="A18" s="633"/>
      <c r="B18" s="634"/>
      <c r="C18" s="634"/>
      <c r="D18" s="634"/>
      <c r="E18" s="634"/>
      <c r="F18" s="635"/>
    </row>
    <row r="19" spans="1:6" x14ac:dyDescent="0.3">
      <c r="A19" s="633"/>
      <c r="B19" s="634"/>
      <c r="C19" s="634"/>
      <c r="D19" s="634"/>
      <c r="E19" s="634"/>
      <c r="F19" s="635"/>
    </row>
    <row r="20" spans="1:6" ht="17.25" thickBot="1" x14ac:dyDescent="0.35">
      <c r="A20" s="636"/>
      <c r="B20" s="637"/>
      <c r="C20" s="637"/>
      <c r="D20" s="637"/>
      <c r="E20" s="637"/>
      <c r="F20" s="638"/>
    </row>
  </sheetData>
  <mergeCells count="6">
    <mergeCell ref="A1:F5"/>
    <mergeCell ref="A6:F6"/>
    <mergeCell ref="A11:B11"/>
    <mergeCell ref="A16:F20"/>
    <mergeCell ref="A15:F15"/>
    <mergeCell ref="A12:B12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DC54-6E20-444B-9C82-45142A3E4348}">
  <dimension ref="A1:F19"/>
  <sheetViews>
    <sheetView workbookViewId="0">
      <selection activeCell="C13" sqref="C13"/>
    </sheetView>
  </sheetViews>
  <sheetFormatPr defaultRowHeight="16.5" x14ac:dyDescent="0.3"/>
  <cols>
    <col min="1" max="1" width="15.85546875" style="4" customWidth="1"/>
    <col min="2" max="3" width="9.140625" style="4"/>
    <col min="4" max="4" width="6.5703125" style="4" customWidth="1"/>
    <col min="5" max="5" width="7.28515625" style="4" customWidth="1"/>
    <col min="6" max="6" width="8.42578125" style="4" customWidth="1"/>
    <col min="7" max="16384" width="9.140625" style="4"/>
  </cols>
  <sheetData>
    <row r="1" spans="1:6" x14ac:dyDescent="0.3">
      <c r="A1" s="349"/>
      <c r="B1" s="350"/>
      <c r="C1" s="350"/>
      <c r="D1" s="350"/>
      <c r="E1" s="350"/>
      <c r="F1" s="351"/>
    </row>
    <row r="2" spans="1:6" x14ac:dyDescent="0.3">
      <c r="A2" s="352"/>
      <c r="B2" s="353"/>
      <c r="C2" s="353"/>
      <c r="D2" s="353"/>
      <c r="E2" s="353"/>
      <c r="F2" s="354"/>
    </row>
    <row r="3" spans="1:6" x14ac:dyDescent="0.3">
      <c r="A3" s="352"/>
      <c r="B3" s="353"/>
      <c r="C3" s="353"/>
      <c r="D3" s="353"/>
      <c r="E3" s="353"/>
      <c r="F3" s="354"/>
    </row>
    <row r="4" spans="1:6" x14ac:dyDescent="0.3">
      <c r="A4" s="352"/>
      <c r="B4" s="353"/>
      <c r="C4" s="353"/>
      <c r="D4" s="353"/>
      <c r="E4" s="353"/>
      <c r="F4" s="354"/>
    </row>
    <row r="5" spans="1:6" ht="17.25" thickBot="1" x14ac:dyDescent="0.35">
      <c r="A5" s="355"/>
      <c r="B5" s="356"/>
      <c r="C5" s="356"/>
      <c r="D5" s="356"/>
      <c r="E5" s="356"/>
      <c r="F5" s="357"/>
    </row>
    <row r="6" spans="1:6" x14ac:dyDescent="0.3">
      <c r="A6" s="641" t="s">
        <v>186</v>
      </c>
      <c r="B6" s="642"/>
      <c r="C6" s="642"/>
      <c r="D6" s="642"/>
      <c r="E6" s="642"/>
      <c r="F6" s="643"/>
    </row>
    <row r="7" spans="1:6" ht="17.25" x14ac:dyDescent="0.3">
      <c r="A7" s="6"/>
      <c r="B7" s="7"/>
      <c r="C7" s="176" t="s">
        <v>187</v>
      </c>
      <c r="D7" s="7"/>
      <c r="E7" s="7"/>
      <c r="F7" s="182"/>
    </row>
    <row r="8" spans="1:6" ht="17.25" x14ac:dyDescent="0.3">
      <c r="A8" s="6"/>
      <c r="B8" s="7"/>
      <c r="C8" s="177" t="s">
        <v>188</v>
      </c>
      <c r="D8" s="7"/>
      <c r="E8" s="7"/>
      <c r="F8" s="182"/>
    </row>
    <row r="9" spans="1:6" ht="17.25" x14ac:dyDescent="0.3">
      <c r="A9" s="6"/>
      <c r="B9" s="7"/>
      <c r="C9" s="177" t="s">
        <v>189</v>
      </c>
      <c r="D9" s="7"/>
      <c r="E9" s="7"/>
      <c r="F9" s="182"/>
    </row>
    <row r="10" spans="1:6" ht="17.25" x14ac:dyDescent="0.3">
      <c r="A10" s="6"/>
      <c r="B10" s="7"/>
      <c r="C10" s="177" t="s">
        <v>190</v>
      </c>
      <c r="D10" s="7"/>
      <c r="E10" s="7"/>
      <c r="F10" s="182"/>
    </row>
    <row r="11" spans="1:6" ht="17.25" x14ac:dyDescent="0.3">
      <c r="A11" s="6"/>
      <c r="B11" s="7"/>
      <c r="C11" s="178" t="s">
        <v>191</v>
      </c>
      <c r="D11" s="7"/>
      <c r="E11" s="7"/>
      <c r="F11" s="182"/>
    </row>
    <row r="12" spans="1:6" ht="17.25" x14ac:dyDescent="0.3">
      <c r="A12" s="644" t="s">
        <v>183</v>
      </c>
      <c r="B12" s="645"/>
      <c r="C12" s="177" t="s">
        <v>390</v>
      </c>
      <c r="D12" s="7"/>
      <c r="E12" s="7"/>
      <c r="F12" s="182"/>
    </row>
    <row r="13" spans="1:6" ht="17.25" x14ac:dyDescent="0.3">
      <c r="A13" s="644" t="s">
        <v>184</v>
      </c>
      <c r="B13" s="645"/>
      <c r="C13" s="179">
        <f>MATCH(C12,C8:C11,0)</f>
        <v>2</v>
      </c>
      <c r="D13" s="7"/>
      <c r="E13" s="7"/>
      <c r="F13" s="182"/>
    </row>
    <row r="14" spans="1:6" ht="17.25" x14ac:dyDescent="0.3">
      <c r="A14" s="6"/>
      <c r="B14" s="180"/>
      <c r="C14" s="181"/>
      <c r="D14" s="7"/>
      <c r="E14" s="7"/>
      <c r="F14" s="182"/>
    </row>
    <row r="15" spans="1:6" ht="18" thickBot="1" x14ac:dyDescent="0.35">
      <c r="A15" s="6"/>
      <c r="B15" s="180"/>
      <c r="C15" s="181"/>
      <c r="D15" s="7"/>
      <c r="E15" s="7"/>
      <c r="F15" s="182"/>
    </row>
    <row r="16" spans="1:6" ht="17.25" thickBot="1" x14ac:dyDescent="0.35">
      <c r="A16" s="19" t="s">
        <v>28</v>
      </c>
      <c r="B16" s="183"/>
      <c r="C16" s="183"/>
      <c r="D16" s="183"/>
      <c r="E16" s="183"/>
      <c r="F16" s="184"/>
    </row>
    <row r="17" spans="1:6" x14ac:dyDescent="0.3">
      <c r="A17" s="646" t="s">
        <v>192</v>
      </c>
      <c r="B17" s="647"/>
      <c r="C17" s="647"/>
      <c r="D17" s="647"/>
      <c r="E17" s="647"/>
      <c r="F17" s="648"/>
    </row>
    <row r="18" spans="1:6" x14ac:dyDescent="0.3">
      <c r="A18" s="649"/>
      <c r="B18" s="650"/>
      <c r="C18" s="650"/>
      <c r="D18" s="650"/>
      <c r="E18" s="650"/>
      <c r="F18" s="651"/>
    </row>
    <row r="19" spans="1:6" ht="17.25" thickBot="1" x14ac:dyDescent="0.35">
      <c r="A19" s="652"/>
      <c r="B19" s="653"/>
      <c r="C19" s="653"/>
      <c r="D19" s="653"/>
      <c r="E19" s="653"/>
      <c r="F19" s="654"/>
    </row>
  </sheetData>
  <mergeCells count="5">
    <mergeCell ref="A6:F6"/>
    <mergeCell ref="A12:B12"/>
    <mergeCell ref="A13:B13"/>
    <mergeCell ref="A17:F19"/>
    <mergeCell ref="A1:F5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2BCB-6A24-4F50-A35E-170CEE465667}">
  <dimension ref="A1:D17"/>
  <sheetViews>
    <sheetView workbookViewId="0">
      <selection activeCell="A15" sqref="A15:D17"/>
    </sheetView>
  </sheetViews>
  <sheetFormatPr defaultRowHeight="16.5" x14ac:dyDescent="0.3"/>
  <cols>
    <col min="1" max="1" width="16.7109375" style="4" bestFit="1" customWidth="1"/>
    <col min="2" max="3" width="9.140625" style="4"/>
    <col min="4" max="4" width="18.85546875" style="4" customWidth="1"/>
    <col min="5" max="16384" width="9.140625" style="4"/>
  </cols>
  <sheetData>
    <row r="1" spans="1:4" x14ac:dyDescent="0.3">
      <c r="A1" s="349"/>
      <c r="B1" s="350"/>
      <c r="C1" s="350"/>
      <c r="D1" s="351"/>
    </row>
    <row r="2" spans="1:4" x14ac:dyDescent="0.3">
      <c r="A2" s="352"/>
      <c r="B2" s="353"/>
      <c r="C2" s="353"/>
      <c r="D2" s="354"/>
    </row>
    <row r="3" spans="1:4" x14ac:dyDescent="0.3">
      <c r="A3" s="352"/>
      <c r="B3" s="353"/>
      <c r="C3" s="353"/>
      <c r="D3" s="354"/>
    </row>
    <row r="4" spans="1:4" x14ac:dyDescent="0.3">
      <c r="A4" s="352"/>
      <c r="B4" s="353"/>
      <c r="C4" s="353"/>
      <c r="D4" s="354"/>
    </row>
    <row r="5" spans="1:4" ht="17.25" thickBot="1" x14ac:dyDescent="0.35">
      <c r="A5" s="355"/>
      <c r="B5" s="356"/>
      <c r="C5" s="356"/>
      <c r="D5" s="357"/>
    </row>
    <row r="6" spans="1:4" x14ac:dyDescent="0.3">
      <c r="A6" s="655" t="s">
        <v>193</v>
      </c>
      <c r="B6" s="656"/>
      <c r="C6" s="656"/>
      <c r="D6" s="657"/>
    </row>
    <row r="7" spans="1:4" ht="49.5" x14ac:dyDescent="0.3">
      <c r="A7" s="186" t="s">
        <v>194</v>
      </c>
      <c r="B7" s="185" t="s">
        <v>195</v>
      </c>
      <c r="C7" s="185" t="s">
        <v>196</v>
      </c>
      <c r="D7" s="187" t="s">
        <v>197</v>
      </c>
    </row>
    <row r="8" spans="1:4" x14ac:dyDescent="0.3">
      <c r="A8" s="186" t="s">
        <v>198</v>
      </c>
      <c r="B8" s="185" t="s">
        <v>199</v>
      </c>
      <c r="C8" s="185">
        <v>45</v>
      </c>
      <c r="D8" s="188" t="b">
        <f>_xlfn.XOR(B8="FIRE",C8&lt;62)</f>
        <v>1</v>
      </c>
    </row>
    <row r="9" spans="1:4" x14ac:dyDescent="0.3">
      <c r="A9" s="186" t="s">
        <v>200</v>
      </c>
      <c r="B9" s="185" t="s">
        <v>199</v>
      </c>
      <c r="C9" s="185">
        <v>60</v>
      </c>
      <c r="D9" s="188" t="b">
        <f t="shared" ref="D9:D11" si="0">_xlfn.XOR(B9="FIRE",C9&lt;62)</f>
        <v>1</v>
      </c>
    </row>
    <row r="10" spans="1:4" x14ac:dyDescent="0.3">
      <c r="A10" s="186" t="s">
        <v>201</v>
      </c>
      <c r="B10" s="185" t="s">
        <v>199</v>
      </c>
      <c r="C10" s="185">
        <v>80</v>
      </c>
      <c r="D10" s="188" t="b">
        <f t="shared" si="0"/>
        <v>0</v>
      </c>
    </row>
    <row r="11" spans="1:4" x14ac:dyDescent="0.3">
      <c r="A11" s="186" t="s">
        <v>202</v>
      </c>
      <c r="B11" s="185" t="s">
        <v>203</v>
      </c>
      <c r="C11" s="185">
        <v>39</v>
      </c>
      <c r="D11" s="188" t="b">
        <f t="shared" si="0"/>
        <v>0</v>
      </c>
    </row>
    <row r="12" spans="1:4" x14ac:dyDescent="0.3">
      <c r="A12" s="37"/>
      <c r="B12" s="45"/>
      <c r="C12" s="45"/>
      <c r="D12" s="46"/>
    </row>
    <row r="13" spans="1:4" ht="17.25" thickBot="1" x14ac:dyDescent="0.35">
      <c r="A13" s="37"/>
      <c r="B13" s="45"/>
      <c r="C13" s="45"/>
      <c r="D13" s="46"/>
    </row>
    <row r="14" spans="1:4" ht="17.25" thickBot="1" x14ac:dyDescent="0.35">
      <c r="A14" s="457" t="s">
        <v>28</v>
      </c>
      <c r="B14" s="458"/>
      <c r="C14" s="458"/>
      <c r="D14" s="459"/>
    </row>
    <row r="15" spans="1:4" x14ac:dyDescent="0.3">
      <c r="A15" s="520" t="s">
        <v>204</v>
      </c>
      <c r="B15" s="521"/>
      <c r="C15" s="521"/>
      <c r="D15" s="522"/>
    </row>
    <row r="16" spans="1:4" x14ac:dyDescent="0.3">
      <c r="A16" s="520"/>
      <c r="B16" s="521"/>
      <c r="C16" s="521"/>
      <c r="D16" s="522"/>
    </row>
    <row r="17" spans="1:4" ht="17.25" thickBot="1" x14ac:dyDescent="0.35">
      <c r="A17" s="523"/>
      <c r="B17" s="524"/>
      <c r="C17" s="524"/>
      <c r="D17" s="525"/>
    </row>
  </sheetData>
  <mergeCells count="4">
    <mergeCell ref="A6:D6"/>
    <mergeCell ref="A14:D14"/>
    <mergeCell ref="A15:D17"/>
    <mergeCell ref="A1:D5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479F-7796-4528-A298-EF451CCCAF81}">
  <dimension ref="A1:H17"/>
  <sheetViews>
    <sheetView workbookViewId="0">
      <selection activeCell="C8" sqref="C8"/>
    </sheetView>
  </sheetViews>
  <sheetFormatPr defaultRowHeight="16.5" x14ac:dyDescent="0.3"/>
  <cols>
    <col min="1" max="1" width="17.42578125" style="4" customWidth="1"/>
    <col min="2" max="2" width="16" style="4" customWidth="1"/>
    <col min="3" max="3" width="23.140625" style="4" customWidth="1"/>
    <col min="4" max="16384" width="9.140625" style="4"/>
  </cols>
  <sheetData>
    <row r="1" spans="1:8" x14ac:dyDescent="0.3">
      <c r="A1" s="349"/>
      <c r="B1" s="350"/>
      <c r="C1" s="351"/>
    </row>
    <row r="2" spans="1:8" x14ac:dyDescent="0.3">
      <c r="A2" s="352"/>
      <c r="B2" s="353"/>
      <c r="C2" s="354"/>
    </row>
    <row r="3" spans="1:8" x14ac:dyDescent="0.3">
      <c r="A3" s="352"/>
      <c r="B3" s="353"/>
      <c r="C3" s="354"/>
    </row>
    <row r="4" spans="1:8" x14ac:dyDescent="0.3">
      <c r="A4" s="352"/>
      <c r="B4" s="353"/>
      <c r="C4" s="354"/>
    </row>
    <row r="5" spans="1:8" ht="17.25" thickBot="1" x14ac:dyDescent="0.35">
      <c r="A5" s="355"/>
      <c r="B5" s="356"/>
      <c r="C5" s="357"/>
    </row>
    <row r="6" spans="1:8" ht="17.25" thickBot="1" x14ac:dyDescent="0.35">
      <c r="A6" s="658" t="s">
        <v>205</v>
      </c>
      <c r="B6" s="659"/>
      <c r="C6" s="660"/>
    </row>
    <row r="7" spans="1:8" x14ac:dyDescent="0.3">
      <c r="A7" s="189" t="s">
        <v>206</v>
      </c>
      <c r="B7" s="190" t="s">
        <v>207</v>
      </c>
      <c r="C7" s="191" t="s">
        <v>75</v>
      </c>
    </row>
    <row r="8" spans="1:8" x14ac:dyDescent="0.3">
      <c r="A8" s="192">
        <v>5.1420000000000003</v>
      </c>
      <c r="B8" s="63">
        <v>0</v>
      </c>
      <c r="C8" s="193"/>
    </row>
    <row r="9" spans="1:8" x14ac:dyDescent="0.3">
      <c r="A9" s="194">
        <v>5.1420000000000003</v>
      </c>
      <c r="B9" s="63">
        <v>1</v>
      </c>
      <c r="C9" s="193"/>
    </row>
    <row r="10" spans="1:8" ht="17.25" thickBot="1" x14ac:dyDescent="0.35">
      <c r="A10" s="327"/>
      <c r="B10" s="70"/>
      <c r="C10" s="328"/>
    </row>
    <row r="11" spans="1:8" ht="17.25" thickBot="1" x14ac:dyDescent="0.35">
      <c r="A11" s="664" t="s">
        <v>28</v>
      </c>
      <c r="B11" s="665"/>
      <c r="C11" s="666"/>
    </row>
    <row r="12" spans="1:8" x14ac:dyDescent="0.3">
      <c r="A12" s="491" t="s">
        <v>208</v>
      </c>
      <c r="B12" s="492"/>
      <c r="C12" s="493"/>
    </row>
    <row r="13" spans="1:8" ht="17.25" x14ac:dyDescent="0.3">
      <c r="A13" s="661"/>
      <c r="B13" s="662"/>
      <c r="C13" s="663"/>
      <c r="H13" s="231"/>
    </row>
    <row r="14" spans="1:8" ht="17.25" thickBot="1" x14ac:dyDescent="0.35">
      <c r="A14" s="494"/>
      <c r="B14" s="495"/>
      <c r="C14" s="496"/>
    </row>
    <row r="17" spans="8:8" x14ac:dyDescent="0.3">
      <c r="H17" s="331"/>
    </row>
  </sheetData>
  <mergeCells count="4">
    <mergeCell ref="A6:C6"/>
    <mergeCell ref="A12:C14"/>
    <mergeCell ref="A1:C5"/>
    <mergeCell ref="A11:C11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2DD-CE5F-40DC-AA80-072C5FE06EF1}">
  <dimension ref="A1:C13"/>
  <sheetViews>
    <sheetView workbookViewId="0">
      <selection activeCell="B9" sqref="B9"/>
    </sheetView>
  </sheetViews>
  <sheetFormatPr defaultRowHeight="16.5" x14ac:dyDescent="0.3"/>
  <cols>
    <col min="1" max="1" width="22.85546875" style="4" customWidth="1"/>
    <col min="2" max="2" width="21.7109375" style="4" customWidth="1"/>
    <col min="3" max="3" width="14.28515625" style="4" customWidth="1"/>
    <col min="4" max="16384" width="9.140625" style="4"/>
  </cols>
  <sheetData>
    <row r="1" spans="1:3" x14ac:dyDescent="0.3">
      <c r="A1" s="349"/>
      <c r="B1" s="350"/>
      <c r="C1" s="351"/>
    </row>
    <row r="2" spans="1:3" x14ac:dyDescent="0.3">
      <c r="A2" s="352"/>
      <c r="B2" s="353"/>
      <c r="C2" s="354"/>
    </row>
    <row r="3" spans="1:3" x14ac:dyDescent="0.3">
      <c r="A3" s="352"/>
      <c r="B3" s="353"/>
      <c r="C3" s="354"/>
    </row>
    <row r="4" spans="1:3" x14ac:dyDescent="0.3">
      <c r="A4" s="352"/>
      <c r="B4" s="353"/>
      <c r="C4" s="354"/>
    </row>
    <row r="5" spans="1:3" ht="17.25" thickBot="1" x14ac:dyDescent="0.35">
      <c r="A5" s="355"/>
      <c r="B5" s="356"/>
      <c r="C5" s="357"/>
    </row>
    <row r="6" spans="1:3" ht="17.25" thickBot="1" x14ac:dyDescent="0.35">
      <c r="A6" s="454" t="s">
        <v>209</v>
      </c>
      <c r="B6" s="455"/>
      <c r="C6" s="456"/>
    </row>
    <row r="7" spans="1:3" x14ac:dyDescent="0.3">
      <c r="A7" s="198" t="s">
        <v>210</v>
      </c>
      <c r="B7" s="197" t="s">
        <v>211</v>
      </c>
      <c r="C7" s="195"/>
    </row>
    <row r="8" spans="1:3" x14ac:dyDescent="0.3">
      <c r="A8" s="119">
        <v>1.48</v>
      </c>
      <c r="B8" s="75">
        <f>CEILING(A8,1)</f>
        <v>2</v>
      </c>
      <c r="C8" s="10"/>
    </row>
    <row r="9" spans="1:3" x14ac:dyDescent="0.3">
      <c r="A9" s="119">
        <v>2.56</v>
      </c>
      <c r="B9" s="75">
        <f>CEILING(A9,1)</f>
        <v>3</v>
      </c>
      <c r="C9" s="10"/>
    </row>
    <row r="10" spans="1:3" ht="17.25" thickBot="1" x14ac:dyDescent="0.35">
      <c r="A10" s="9"/>
      <c r="C10" s="10"/>
    </row>
    <row r="11" spans="1:3" ht="17.25" thickBot="1" x14ac:dyDescent="0.35">
      <c r="A11" s="667" t="s">
        <v>172</v>
      </c>
      <c r="B11" s="668"/>
      <c r="C11" s="669"/>
    </row>
    <row r="12" spans="1:3" x14ac:dyDescent="0.3">
      <c r="A12" s="670" t="s">
        <v>212</v>
      </c>
      <c r="B12" s="671"/>
      <c r="C12" s="672"/>
    </row>
    <row r="13" spans="1:3" ht="17.25" thickBot="1" x14ac:dyDescent="0.35">
      <c r="A13" s="673"/>
      <c r="B13" s="674"/>
      <c r="C13" s="675"/>
    </row>
  </sheetData>
  <mergeCells count="4">
    <mergeCell ref="A11:C11"/>
    <mergeCell ref="A12:C13"/>
    <mergeCell ref="A6:C6"/>
    <mergeCell ref="A1:C5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3561-E55F-4FE7-91AD-7B932FF05DA6}">
  <dimension ref="A1:C12"/>
  <sheetViews>
    <sheetView workbookViewId="0">
      <selection activeCell="B9" sqref="B9"/>
    </sheetView>
  </sheetViews>
  <sheetFormatPr defaultRowHeight="16.5" x14ac:dyDescent="0.3"/>
  <cols>
    <col min="1" max="1" width="28.140625" style="4" customWidth="1"/>
    <col min="2" max="2" width="19.85546875" style="4" customWidth="1"/>
    <col min="3" max="3" width="8.140625" style="4" customWidth="1"/>
    <col min="4" max="16384" width="9.140625" style="4"/>
  </cols>
  <sheetData>
    <row r="1" spans="1:3" x14ac:dyDescent="0.3">
      <c r="A1" s="349"/>
      <c r="B1" s="350"/>
      <c r="C1" s="351"/>
    </row>
    <row r="2" spans="1:3" x14ac:dyDescent="0.3">
      <c r="A2" s="352"/>
      <c r="B2" s="353"/>
      <c r="C2" s="354"/>
    </row>
    <row r="3" spans="1:3" x14ac:dyDescent="0.3">
      <c r="A3" s="352"/>
      <c r="B3" s="353"/>
      <c r="C3" s="354"/>
    </row>
    <row r="4" spans="1:3" x14ac:dyDescent="0.3">
      <c r="A4" s="352"/>
      <c r="B4" s="353"/>
      <c r="C4" s="354"/>
    </row>
    <row r="5" spans="1:3" ht="17.25" thickBot="1" x14ac:dyDescent="0.35">
      <c r="A5" s="355"/>
      <c r="B5" s="356"/>
      <c r="C5" s="357"/>
    </row>
    <row r="6" spans="1:3" ht="17.25" thickBot="1" x14ac:dyDescent="0.35">
      <c r="A6" s="682" t="s">
        <v>213</v>
      </c>
      <c r="B6" s="683"/>
      <c r="C6" s="684"/>
    </row>
    <row r="7" spans="1:3" x14ac:dyDescent="0.3">
      <c r="A7" s="201" t="s">
        <v>206</v>
      </c>
      <c r="B7" s="199" t="s">
        <v>214</v>
      </c>
      <c r="C7" s="202"/>
    </row>
    <row r="8" spans="1:3" x14ac:dyDescent="0.3">
      <c r="A8" s="203">
        <v>1.5</v>
      </c>
      <c r="B8" s="200">
        <f>FLOOR(A8,1)</f>
        <v>1</v>
      </c>
      <c r="C8" s="204"/>
    </row>
    <row r="9" spans="1:3" ht="17.25" thickBot="1" x14ac:dyDescent="0.35">
      <c r="A9" s="9"/>
      <c r="C9" s="10"/>
    </row>
    <row r="10" spans="1:3" ht="17.25" thickBot="1" x14ac:dyDescent="0.35">
      <c r="A10" s="332" t="s">
        <v>28</v>
      </c>
      <c r="B10" s="333"/>
      <c r="C10" s="334"/>
    </row>
    <row r="11" spans="1:3" x14ac:dyDescent="0.3">
      <c r="A11" s="676" t="s">
        <v>215</v>
      </c>
      <c r="B11" s="677"/>
      <c r="C11" s="678"/>
    </row>
    <row r="12" spans="1:3" ht="17.25" thickBot="1" x14ac:dyDescent="0.35">
      <c r="A12" s="679"/>
      <c r="B12" s="680"/>
      <c r="C12" s="681"/>
    </row>
  </sheetData>
  <mergeCells count="3">
    <mergeCell ref="A11:C12"/>
    <mergeCell ref="A6:C6"/>
    <mergeCell ref="A1:C5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866F-13D6-4ABD-B34C-7E05FBC0735D}">
  <dimension ref="A1:E32"/>
  <sheetViews>
    <sheetView workbookViewId="0">
      <selection activeCell="J12" sqref="J12"/>
    </sheetView>
  </sheetViews>
  <sheetFormatPr defaultRowHeight="15" x14ac:dyDescent="0.25"/>
  <cols>
    <col min="2" max="2" width="11.85546875" bestFit="1" customWidth="1"/>
    <col min="3" max="3" width="15.42578125" customWidth="1"/>
    <col min="5" max="5" width="12.140625" customWidth="1"/>
  </cols>
  <sheetData>
    <row r="1" spans="1:5" x14ac:dyDescent="0.25">
      <c r="A1" s="479"/>
      <c r="B1" s="480"/>
      <c r="C1" s="480"/>
      <c r="D1" s="480"/>
      <c r="E1" s="481"/>
    </row>
    <row r="2" spans="1:5" x14ac:dyDescent="0.25">
      <c r="A2" s="482"/>
      <c r="B2" s="483"/>
      <c r="C2" s="483"/>
      <c r="D2" s="483"/>
      <c r="E2" s="484"/>
    </row>
    <row r="3" spans="1:5" x14ac:dyDescent="0.25">
      <c r="A3" s="482"/>
      <c r="B3" s="483"/>
      <c r="C3" s="483"/>
      <c r="D3" s="483"/>
      <c r="E3" s="484"/>
    </row>
    <row r="4" spans="1:5" x14ac:dyDescent="0.25">
      <c r="A4" s="482"/>
      <c r="B4" s="483"/>
      <c r="C4" s="483"/>
      <c r="D4" s="483"/>
      <c r="E4" s="484"/>
    </row>
    <row r="5" spans="1:5" ht="15.75" thickBot="1" x14ac:dyDescent="0.3">
      <c r="A5" s="485"/>
      <c r="B5" s="486"/>
      <c r="C5" s="486"/>
      <c r="D5" s="486"/>
      <c r="E5" s="487"/>
    </row>
    <row r="6" spans="1:5" x14ac:dyDescent="0.25">
      <c r="A6" s="611" t="s">
        <v>264</v>
      </c>
      <c r="B6" s="612"/>
      <c r="C6" s="612"/>
      <c r="D6" s="612"/>
      <c r="E6" s="612"/>
    </row>
    <row r="7" spans="1:5" ht="16.5" x14ac:dyDescent="0.25">
      <c r="A7" s="209" t="s">
        <v>216</v>
      </c>
      <c r="B7" s="210" t="s">
        <v>217</v>
      </c>
      <c r="C7" s="210" t="s">
        <v>218</v>
      </c>
      <c r="D7" s="210" t="s">
        <v>219</v>
      </c>
      <c r="E7" s="210" t="s">
        <v>220</v>
      </c>
    </row>
    <row r="8" spans="1:5" x14ac:dyDescent="0.25">
      <c r="A8" s="207">
        <v>1054</v>
      </c>
      <c r="B8" s="208" t="s">
        <v>221</v>
      </c>
      <c r="C8" s="208" t="s">
        <v>222</v>
      </c>
      <c r="D8" s="208" t="s">
        <v>223</v>
      </c>
      <c r="E8" s="208" t="s">
        <v>224</v>
      </c>
    </row>
    <row r="9" spans="1:5" x14ac:dyDescent="0.25">
      <c r="A9" s="207">
        <v>1056</v>
      </c>
      <c r="B9" s="208" t="s">
        <v>225</v>
      </c>
      <c r="C9" s="208" t="s">
        <v>226</v>
      </c>
      <c r="D9" s="208" t="s">
        <v>223</v>
      </c>
      <c r="E9" s="208" t="s">
        <v>227</v>
      </c>
    </row>
    <row r="10" spans="1:5" x14ac:dyDescent="0.25">
      <c r="A10" s="207">
        <v>1067</v>
      </c>
      <c r="B10" s="208" t="s">
        <v>228</v>
      </c>
      <c r="C10" s="208" t="s">
        <v>229</v>
      </c>
      <c r="D10" s="208" t="s">
        <v>223</v>
      </c>
      <c r="E10" s="208" t="s">
        <v>230</v>
      </c>
    </row>
    <row r="11" spans="1:5" x14ac:dyDescent="0.25">
      <c r="A11" s="207">
        <v>1075</v>
      </c>
      <c r="B11" s="208" t="s">
        <v>231</v>
      </c>
      <c r="C11" s="208" t="s">
        <v>232</v>
      </c>
      <c r="D11" s="208" t="s">
        <v>233</v>
      </c>
      <c r="E11" s="208" t="s">
        <v>234</v>
      </c>
    </row>
    <row r="12" spans="1:5" x14ac:dyDescent="0.25">
      <c r="A12" s="207">
        <v>1078</v>
      </c>
      <c r="B12" s="208" t="s">
        <v>235</v>
      </c>
      <c r="C12" s="208" t="s">
        <v>236</v>
      </c>
      <c r="D12" s="208" t="s">
        <v>237</v>
      </c>
      <c r="E12" s="208" t="s">
        <v>238</v>
      </c>
    </row>
    <row r="13" spans="1:5" x14ac:dyDescent="0.25">
      <c r="A13" s="207">
        <v>1078</v>
      </c>
      <c r="B13" s="208" t="s">
        <v>235</v>
      </c>
      <c r="C13" s="208" t="s">
        <v>236</v>
      </c>
      <c r="D13" s="208" t="s">
        <v>237</v>
      </c>
      <c r="E13" s="208" t="s">
        <v>238</v>
      </c>
    </row>
    <row r="14" spans="1:5" x14ac:dyDescent="0.25">
      <c r="A14" s="207">
        <v>1152</v>
      </c>
      <c r="B14" s="208" t="s">
        <v>239</v>
      </c>
      <c r="C14" s="208" t="s">
        <v>110</v>
      </c>
      <c r="D14" s="208" t="s">
        <v>233</v>
      </c>
      <c r="E14" s="208" t="s">
        <v>240</v>
      </c>
    </row>
    <row r="15" spans="1:5" x14ac:dyDescent="0.25">
      <c r="A15" s="207">
        <v>1167</v>
      </c>
      <c r="B15" s="208" t="s">
        <v>241</v>
      </c>
      <c r="C15" s="208" t="s">
        <v>242</v>
      </c>
      <c r="D15" s="208" t="s">
        <v>243</v>
      </c>
      <c r="E15" s="208" t="s">
        <v>244</v>
      </c>
    </row>
    <row r="16" spans="1:5" x14ac:dyDescent="0.25">
      <c r="A16" s="207">
        <v>1196</v>
      </c>
      <c r="B16" s="208" t="s">
        <v>245</v>
      </c>
      <c r="C16" s="208" t="s">
        <v>246</v>
      </c>
      <c r="D16" s="208" t="s">
        <v>247</v>
      </c>
      <c r="E16" s="208" t="s">
        <v>248</v>
      </c>
    </row>
    <row r="17" spans="1:5" x14ac:dyDescent="0.25">
      <c r="A17" s="207">
        <v>1284</v>
      </c>
      <c r="B17" s="208" t="s">
        <v>249</v>
      </c>
      <c r="C17" s="208" t="s">
        <v>250</v>
      </c>
      <c r="D17" s="208" t="s">
        <v>251</v>
      </c>
      <c r="E17" s="208" t="s">
        <v>252</v>
      </c>
    </row>
    <row r="18" spans="1:5" x14ac:dyDescent="0.25">
      <c r="A18" s="207">
        <v>1290</v>
      </c>
      <c r="B18" s="208" t="s">
        <v>253</v>
      </c>
      <c r="C18" s="208" t="s">
        <v>254</v>
      </c>
      <c r="D18" s="208" t="s">
        <v>233</v>
      </c>
      <c r="E18" s="208" t="s">
        <v>255</v>
      </c>
    </row>
    <row r="19" spans="1:5" x14ac:dyDescent="0.25">
      <c r="A19" s="207">
        <v>1290</v>
      </c>
      <c r="B19" s="208" t="s">
        <v>253</v>
      </c>
      <c r="C19" s="208" t="s">
        <v>254</v>
      </c>
      <c r="D19" s="208" t="s">
        <v>233</v>
      </c>
      <c r="E19" s="208" t="s">
        <v>255</v>
      </c>
    </row>
    <row r="20" spans="1:5" x14ac:dyDescent="0.25">
      <c r="A20" s="207">
        <v>1293</v>
      </c>
      <c r="B20" s="208" t="s">
        <v>256</v>
      </c>
      <c r="C20" s="208" t="s">
        <v>257</v>
      </c>
      <c r="D20" s="208" t="s">
        <v>247</v>
      </c>
      <c r="E20" s="208" t="s">
        <v>258</v>
      </c>
    </row>
    <row r="21" spans="1:5" x14ac:dyDescent="0.25">
      <c r="A21" s="207">
        <v>1299</v>
      </c>
      <c r="B21" s="208" t="s">
        <v>259</v>
      </c>
      <c r="C21" s="208" t="s">
        <v>260</v>
      </c>
      <c r="D21" s="208" t="s">
        <v>261</v>
      </c>
      <c r="E21" s="208" t="s">
        <v>262</v>
      </c>
    </row>
    <row r="22" spans="1:5" ht="16.5" x14ac:dyDescent="0.3">
      <c r="A22" s="9"/>
      <c r="B22" s="4"/>
      <c r="C22" s="4"/>
      <c r="D22" s="4"/>
      <c r="E22" s="4"/>
    </row>
    <row r="23" spans="1:5" ht="17.25" thickBot="1" x14ac:dyDescent="0.35">
      <c r="A23" s="9"/>
      <c r="B23" s="4"/>
      <c r="C23" s="4"/>
      <c r="D23" s="205" t="s">
        <v>263</v>
      </c>
      <c r="E23" s="206"/>
    </row>
    <row r="24" spans="1:5" ht="16.5" x14ac:dyDescent="0.3">
      <c r="A24" s="9"/>
      <c r="B24" s="4"/>
      <c r="C24" s="4"/>
      <c r="D24" s="4"/>
      <c r="E24" s="4"/>
    </row>
    <row r="25" spans="1:5" ht="16.5" x14ac:dyDescent="0.25">
      <c r="A25" s="211" t="s">
        <v>216</v>
      </c>
      <c r="B25" s="211" t="s">
        <v>217</v>
      </c>
      <c r="C25" s="211" t="s">
        <v>218</v>
      </c>
      <c r="D25" s="211" t="s">
        <v>219</v>
      </c>
      <c r="E25" s="211" t="s">
        <v>220</v>
      </c>
    </row>
    <row r="26" spans="1:5" ht="16.5" x14ac:dyDescent="0.3">
      <c r="A26" s="55"/>
      <c r="B26" s="55"/>
      <c r="C26" s="55"/>
      <c r="D26" s="55"/>
      <c r="E26" s="55"/>
    </row>
    <row r="27" spans="1:5" ht="16.5" x14ac:dyDescent="0.3">
      <c r="A27" s="55"/>
      <c r="B27" s="55"/>
      <c r="C27" s="55"/>
      <c r="D27" s="55"/>
      <c r="E27" s="55"/>
    </row>
    <row r="28" spans="1:5" ht="16.5" x14ac:dyDescent="0.3">
      <c r="A28" s="55"/>
      <c r="B28" s="55"/>
      <c r="C28" s="55"/>
      <c r="D28" s="55"/>
      <c r="E28" s="55"/>
    </row>
    <row r="29" spans="1:5" ht="16.5" x14ac:dyDescent="0.3">
      <c r="A29" s="55"/>
      <c r="B29" s="55"/>
      <c r="C29" s="55"/>
      <c r="D29" s="55"/>
      <c r="E29" s="55"/>
    </row>
    <row r="30" spans="1:5" ht="16.5" x14ac:dyDescent="0.3">
      <c r="A30" s="55"/>
      <c r="B30" s="55"/>
      <c r="C30" s="55"/>
      <c r="D30" s="55"/>
      <c r="E30" s="55"/>
    </row>
    <row r="31" spans="1:5" ht="16.5" x14ac:dyDescent="0.3">
      <c r="A31" s="55"/>
      <c r="B31" s="55"/>
      <c r="C31" s="55"/>
      <c r="D31" s="55"/>
      <c r="E31" s="55"/>
    </row>
    <row r="32" spans="1:5" ht="16.5" x14ac:dyDescent="0.3">
      <c r="A32" s="55"/>
      <c r="B32" s="55"/>
      <c r="C32" s="55"/>
      <c r="D32" s="55"/>
      <c r="E32" s="55"/>
    </row>
  </sheetData>
  <mergeCells count="2">
    <mergeCell ref="A1:E5"/>
    <mergeCell ref="A6:E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FFF4-CD1B-41E3-AE7A-370EF2905E19}">
  <dimension ref="A1:F16"/>
  <sheetViews>
    <sheetView workbookViewId="0">
      <selection activeCell="E9" sqref="E9"/>
    </sheetView>
  </sheetViews>
  <sheetFormatPr defaultRowHeight="15" x14ac:dyDescent="0.25"/>
  <sheetData>
    <row r="1" spans="1:6" x14ac:dyDescent="0.25">
      <c r="A1" s="403"/>
      <c r="B1" s="404"/>
      <c r="C1" s="404"/>
      <c r="D1" s="404"/>
      <c r="E1" s="404"/>
      <c r="F1" s="405"/>
    </row>
    <row r="2" spans="1:6" x14ac:dyDescent="0.25">
      <c r="A2" s="406"/>
      <c r="B2" s="407"/>
      <c r="C2" s="407"/>
      <c r="D2" s="407"/>
      <c r="E2" s="407"/>
      <c r="F2" s="408"/>
    </row>
    <row r="3" spans="1:6" x14ac:dyDescent="0.25">
      <c r="A3" s="406"/>
      <c r="B3" s="407"/>
      <c r="C3" s="407"/>
      <c r="D3" s="407"/>
      <c r="E3" s="407"/>
      <c r="F3" s="408"/>
    </row>
    <row r="4" spans="1:6" x14ac:dyDescent="0.25">
      <c r="A4" s="406"/>
      <c r="B4" s="407"/>
      <c r="C4" s="407"/>
      <c r="D4" s="407"/>
      <c r="E4" s="407"/>
      <c r="F4" s="408"/>
    </row>
    <row r="5" spans="1:6" ht="15.75" thickBot="1" x14ac:dyDescent="0.3">
      <c r="A5" s="409"/>
      <c r="B5" s="410"/>
      <c r="C5" s="410"/>
      <c r="D5" s="410"/>
      <c r="E5" s="410"/>
      <c r="F5" s="411"/>
    </row>
    <row r="6" spans="1:6" ht="15.75" thickBot="1" x14ac:dyDescent="0.3">
      <c r="A6" s="658" t="s">
        <v>265</v>
      </c>
      <c r="B6" s="659"/>
      <c r="C6" s="659"/>
      <c r="D6" s="659"/>
      <c r="E6" s="659"/>
      <c r="F6" s="660"/>
    </row>
    <row r="7" spans="1:6" ht="16.5" x14ac:dyDescent="0.3">
      <c r="A7" s="37"/>
      <c r="B7" s="212" t="s">
        <v>266</v>
      </c>
      <c r="C7" s="212" t="s">
        <v>267</v>
      </c>
      <c r="D7" s="39"/>
      <c r="E7" s="212" t="s">
        <v>266</v>
      </c>
      <c r="F7" s="213" t="s">
        <v>267</v>
      </c>
    </row>
    <row r="8" spans="1:6" ht="16.5" x14ac:dyDescent="0.3">
      <c r="A8" s="37"/>
      <c r="B8" s="214" t="s">
        <v>268</v>
      </c>
      <c r="C8" s="214">
        <v>25</v>
      </c>
      <c r="D8" s="39"/>
      <c r="E8" s="215" t="str" cm="1">
        <f t="array" ref="E8:F10">_xlfn._xlws.SORT(B8:C10)</f>
        <v>ALER</v>
      </c>
      <c r="F8" s="216">
        <v>63</v>
      </c>
    </row>
    <row r="9" spans="1:6" ht="16.5" x14ac:dyDescent="0.3">
      <c r="A9" s="37"/>
      <c r="B9" s="214" t="s">
        <v>269</v>
      </c>
      <c r="C9" s="214">
        <v>63</v>
      </c>
      <c r="D9" s="39"/>
      <c r="E9" s="215" t="str">
        <v>HYD</v>
      </c>
      <c r="F9" s="216">
        <v>52</v>
      </c>
    </row>
    <row r="10" spans="1:6" ht="16.5" x14ac:dyDescent="0.3">
      <c r="A10" s="37"/>
      <c r="B10" s="214" t="s">
        <v>270</v>
      </c>
      <c r="C10" s="214">
        <v>52</v>
      </c>
      <c r="D10" s="39"/>
      <c r="E10" s="215" t="str">
        <v>JANAGOAN</v>
      </c>
      <c r="F10" s="216">
        <v>25</v>
      </c>
    </row>
    <row r="11" spans="1:6" ht="16.5" x14ac:dyDescent="0.3">
      <c r="A11" s="37"/>
      <c r="B11" s="45"/>
      <c r="C11" s="45"/>
      <c r="D11" s="39"/>
      <c r="E11" s="39"/>
      <c r="F11" s="46"/>
    </row>
    <row r="12" spans="1:6" ht="16.5" x14ac:dyDescent="0.3">
      <c r="A12" s="37"/>
      <c r="B12" s="45"/>
      <c r="C12" s="45"/>
      <c r="D12" s="39"/>
      <c r="E12" s="39"/>
      <c r="F12" s="46"/>
    </row>
    <row r="13" spans="1:6" ht="15.75" x14ac:dyDescent="0.25">
      <c r="A13" s="685" t="s">
        <v>28</v>
      </c>
      <c r="B13" s="686"/>
      <c r="C13" s="686"/>
      <c r="D13" s="686"/>
      <c r="E13" s="686"/>
      <c r="F13" s="687"/>
    </row>
    <row r="14" spans="1:6" x14ac:dyDescent="0.25">
      <c r="A14" s="463" t="s">
        <v>391</v>
      </c>
      <c r="B14" s="464"/>
      <c r="C14" s="464"/>
      <c r="D14" s="464"/>
      <c r="E14" s="464"/>
      <c r="F14" s="465"/>
    </row>
    <row r="15" spans="1:6" x14ac:dyDescent="0.25">
      <c r="A15" s="463"/>
      <c r="B15" s="464"/>
      <c r="C15" s="464"/>
      <c r="D15" s="464"/>
      <c r="E15" s="464"/>
      <c r="F15" s="465"/>
    </row>
    <row r="16" spans="1:6" ht="28.5" customHeight="1" thickBot="1" x14ac:dyDescent="0.3">
      <c r="A16" s="466"/>
      <c r="B16" s="467"/>
      <c r="C16" s="467"/>
      <c r="D16" s="467"/>
      <c r="E16" s="467"/>
      <c r="F16" s="468"/>
    </row>
  </sheetData>
  <mergeCells count="4">
    <mergeCell ref="A6:F6"/>
    <mergeCell ref="A13:F13"/>
    <mergeCell ref="A14:F16"/>
    <mergeCell ref="A1:F5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E74D-2393-413D-B3F3-48A2568F812F}">
  <dimension ref="A1:F16"/>
  <sheetViews>
    <sheetView workbookViewId="0">
      <selection activeCell="B8" sqref="B8"/>
    </sheetView>
  </sheetViews>
  <sheetFormatPr defaultRowHeight="16.5" x14ac:dyDescent="0.3"/>
  <cols>
    <col min="1" max="4" width="9.140625" style="4"/>
    <col min="5" max="5" width="10.5703125" style="4" customWidth="1"/>
    <col min="6" max="16384" width="9.140625" style="4"/>
  </cols>
  <sheetData>
    <row r="1" spans="1:6" x14ac:dyDescent="0.3">
      <c r="A1" s="349"/>
      <c r="B1" s="350"/>
      <c r="C1" s="350"/>
      <c r="D1" s="350"/>
      <c r="E1" s="350"/>
      <c r="F1" s="351"/>
    </row>
    <row r="2" spans="1:6" x14ac:dyDescent="0.3">
      <c r="A2" s="352"/>
      <c r="B2" s="353"/>
      <c r="C2" s="353"/>
      <c r="D2" s="353"/>
      <c r="E2" s="353"/>
      <c r="F2" s="354"/>
    </row>
    <row r="3" spans="1:6" x14ac:dyDescent="0.3">
      <c r="A3" s="352"/>
      <c r="B3" s="353"/>
      <c r="C3" s="353"/>
      <c r="D3" s="353"/>
      <c r="E3" s="353"/>
      <c r="F3" s="354"/>
    </row>
    <row r="4" spans="1:6" x14ac:dyDescent="0.3">
      <c r="A4" s="352"/>
      <c r="B4" s="353"/>
      <c r="C4" s="353"/>
      <c r="D4" s="353"/>
      <c r="E4" s="353"/>
      <c r="F4" s="354"/>
    </row>
    <row r="5" spans="1:6" ht="17.25" thickBot="1" x14ac:dyDescent="0.35">
      <c r="A5" s="355"/>
      <c r="B5" s="356"/>
      <c r="C5" s="356"/>
      <c r="D5" s="356"/>
      <c r="E5" s="356"/>
      <c r="F5" s="357"/>
    </row>
    <row r="6" spans="1:6" x14ac:dyDescent="0.3">
      <c r="A6" s="546" t="s">
        <v>271</v>
      </c>
      <c r="B6" s="547"/>
      <c r="C6" s="547"/>
      <c r="D6" s="547"/>
      <c r="E6" s="547"/>
      <c r="F6" s="548"/>
    </row>
    <row r="7" spans="1:6" x14ac:dyDescent="0.3">
      <c r="A7" s="217"/>
      <c r="B7" s="218" cm="1">
        <f t="array" ref="B7:D11">_xlfn.SEQUENCE(5,3)</f>
        <v>1</v>
      </c>
      <c r="C7" s="218">
        <v>2</v>
      </c>
      <c r="D7" s="218">
        <v>3</v>
      </c>
      <c r="E7" s="219"/>
      <c r="F7" s="220"/>
    </row>
    <row r="8" spans="1:6" x14ac:dyDescent="0.3">
      <c r="A8" s="217"/>
      <c r="B8" s="218">
        <v>4</v>
      </c>
      <c r="C8" s="218">
        <v>5</v>
      </c>
      <c r="D8" s="218">
        <v>6</v>
      </c>
      <c r="E8" s="219"/>
      <c r="F8" s="220"/>
    </row>
    <row r="9" spans="1:6" x14ac:dyDescent="0.3">
      <c r="A9" s="217"/>
      <c r="B9" s="218">
        <v>7</v>
      </c>
      <c r="C9" s="218">
        <v>8</v>
      </c>
      <c r="D9" s="218">
        <v>9</v>
      </c>
      <c r="E9" s="219"/>
      <c r="F9" s="220"/>
    </row>
    <row r="10" spans="1:6" x14ac:dyDescent="0.3">
      <c r="A10" s="217"/>
      <c r="B10" s="218">
        <v>10</v>
      </c>
      <c r="C10" s="218">
        <v>11</v>
      </c>
      <c r="D10" s="218">
        <v>12</v>
      </c>
      <c r="E10" s="219"/>
      <c r="F10" s="220"/>
    </row>
    <row r="11" spans="1:6" x14ac:dyDescent="0.3">
      <c r="A11" s="217"/>
      <c r="B11" s="218">
        <v>13</v>
      </c>
      <c r="C11" s="218">
        <v>14</v>
      </c>
      <c r="D11" s="218">
        <v>15</v>
      </c>
      <c r="E11" s="219"/>
      <c r="F11" s="220"/>
    </row>
    <row r="12" spans="1:6" x14ac:dyDescent="0.3">
      <c r="A12" s="217"/>
      <c r="B12" s="219"/>
      <c r="C12" s="219"/>
      <c r="D12" s="219"/>
      <c r="E12" s="219"/>
      <c r="F12" s="220"/>
    </row>
    <row r="13" spans="1:6" x14ac:dyDescent="0.3">
      <c r="A13" s="688" t="s">
        <v>28</v>
      </c>
      <c r="B13" s="689"/>
      <c r="C13" s="689"/>
      <c r="D13" s="689"/>
      <c r="E13" s="689"/>
      <c r="F13" s="690"/>
    </row>
    <row r="14" spans="1:6" x14ac:dyDescent="0.3">
      <c r="A14" s="691" t="s">
        <v>272</v>
      </c>
      <c r="B14" s="692"/>
      <c r="C14" s="692"/>
      <c r="D14" s="692"/>
      <c r="E14" s="692"/>
      <c r="F14" s="693"/>
    </row>
    <row r="15" spans="1:6" x14ac:dyDescent="0.3">
      <c r="A15" s="691"/>
      <c r="B15" s="692"/>
      <c r="C15" s="692"/>
      <c r="D15" s="692"/>
      <c r="E15" s="692"/>
      <c r="F15" s="693"/>
    </row>
    <row r="16" spans="1:6" ht="17.25" thickBot="1" x14ac:dyDescent="0.35">
      <c r="A16" s="694"/>
      <c r="B16" s="695"/>
      <c r="C16" s="695"/>
      <c r="D16" s="695"/>
      <c r="E16" s="695"/>
      <c r="F16" s="696"/>
    </row>
  </sheetData>
  <mergeCells count="4">
    <mergeCell ref="A6:F6"/>
    <mergeCell ref="A13:F13"/>
    <mergeCell ref="A14:F16"/>
    <mergeCell ref="A1:F5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DFF1-CFA7-445B-A9BE-C7B967112A50}">
  <dimension ref="A1:C25"/>
  <sheetViews>
    <sheetView workbookViewId="0">
      <selection activeCell="L14" sqref="L14"/>
    </sheetView>
  </sheetViews>
  <sheetFormatPr defaultRowHeight="15" x14ac:dyDescent="0.25"/>
  <cols>
    <col min="1" max="1" width="15.5703125" customWidth="1"/>
    <col min="2" max="2" width="14.85546875" customWidth="1"/>
    <col min="3" max="3" width="25.85546875" customWidth="1"/>
  </cols>
  <sheetData>
    <row r="1" spans="1:3" x14ac:dyDescent="0.25">
      <c r="A1" s="403"/>
      <c r="B1" s="404"/>
      <c r="C1" s="405"/>
    </row>
    <row r="2" spans="1:3" x14ac:dyDescent="0.25">
      <c r="A2" s="406"/>
      <c r="B2" s="407"/>
      <c r="C2" s="408"/>
    </row>
    <row r="3" spans="1:3" x14ac:dyDescent="0.25">
      <c r="A3" s="406"/>
      <c r="B3" s="407"/>
      <c r="C3" s="408"/>
    </row>
    <row r="4" spans="1:3" x14ac:dyDescent="0.25">
      <c r="A4" s="406"/>
      <c r="B4" s="407"/>
      <c r="C4" s="408"/>
    </row>
    <row r="5" spans="1:3" ht="15.75" thickBot="1" x14ac:dyDescent="0.3">
      <c r="A5" s="409"/>
      <c r="B5" s="410"/>
      <c r="C5" s="411"/>
    </row>
    <row r="6" spans="1:3" ht="15.75" x14ac:dyDescent="0.25">
      <c r="A6" s="222" t="s">
        <v>273</v>
      </c>
      <c r="B6" s="223" t="s">
        <v>274</v>
      </c>
      <c r="C6" s="224" t="s">
        <v>275</v>
      </c>
    </row>
    <row r="7" spans="1:3" ht="16.5" x14ac:dyDescent="0.3">
      <c r="A7" s="84" t="s">
        <v>221</v>
      </c>
      <c r="B7" s="55" t="s">
        <v>222</v>
      </c>
      <c r="C7" s="85" t="s">
        <v>392</v>
      </c>
    </row>
    <row r="8" spans="1:3" ht="16.5" x14ac:dyDescent="0.3">
      <c r="A8" s="84" t="s">
        <v>225</v>
      </c>
      <c r="B8" s="55" t="s">
        <v>226</v>
      </c>
      <c r="C8" s="85" t="s">
        <v>393</v>
      </c>
    </row>
    <row r="9" spans="1:3" ht="16.5" x14ac:dyDescent="0.3">
      <c r="A9" s="84" t="s">
        <v>228</v>
      </c>
      <c r="B9" s="55" t="s">
        <v>229</v>
      </c>
      <c r="C9" s="85" t="s">
        <v>394</v>
      </c>
    </row>
    <row r="10" spans="1:3" ht="16.5" x14ac:dyDescent="0.3">
      <c r="A10" s="84" t="s">
        <v>231</v>
      </c>
      <c r="B10" s="55" t="s">
        <v>232</v>
      </c>
      <c r="C10" s="85" t="s">
        <v>395</v>
      </c>
    </row>
    <row r="11" spans="1:3" ht="16.5" x14ac:dyDescent="0.3">
      <c r="A11" s="84" t="s">
        <v>235</v>
      </c>
      <c r="B11" s="55" t="s">
        <v>236</v>
      </c>
      <c r="C11" s="85" t="s">
        <v>396</v>
      </c>
    </row>
    <row r="12" spans="1:3" ht="16.5" x14ac:dyDescent="0.3">
      <c r="A12" s="84" t="s">
        <v>239</v>
      </c>
      <c r="B12" s="55" t="s">
        <v>110</v>
      </c>
      <c r="C12" s="85" t="s">
        <v>397</v>
      </c>
    </row>
    <row r="13" spans="1:3" ht="16.5" x14ac:dyDescent="0.3">
      <c r="A13" s="84" t="s">
        <v>245</v>
      </c>
      <c r="B13" s="55" t="s">
        <v>246</v>
      </c>
      <c r="C13" s="85" t="s">
        <v>398</v>
      </c>
    </row>
    <row r="14" spans="1:3" ht="16.5" x14ac:dyDescent="0.3">
      <c r="A14" s="84" t="s">
        <v>249</v>
      </c>
      <c r="B14" s="55" t="s">
        <v>250</v>
      </c>
      <c r="C14" s="85" t="s">
        <v>399</v>
      </c>
    </row>
    <row r="15" spans="1:3" ht="16.5" x14ac:dyDescent="0.3">
      <c r="A15" s="84" t="s">
        <v>253</v>
      </c>
      <c r="B15" s="55" t="s">
        <v>254</v>
      </c>
      <c r="C15" s="85" t="s">
        <v>400</v>
      </c>
    </row>
    <row r="16" spans="1:3" ht="16.5" x14ac:dyDescent="0.3">
      <c r="A16" s="84" t="s">
        <v>256</v>
      </c>
      <c r="B16" s="55" t="s">
        <v>257</v>
      </c>
      <c r="C16" s="85" t="s">
        <v>401</v>
      </c>
    </row>
    <row r="17" spans="1:3" ht="16.5" x14ac:dyDescent="0.3">
      <c r="A17" s="84" t="s">
        <v>259</v>
      </c>
      <c r="B17" s="55" t="s">
        <v>260</v>
      </c>
      <c r="C17" s="85" t="s">
        <v>402</v>
      </c>
    </row>
    <row r="18" spans="1:3" ht="16.5" x14ac:dyDescent="0.3">
      <c r="A18" s="84" t="s">
        <v>276</v>
      </c>
      <c r="B18" s="55" t="s">
        <v>277</v>
      </c>
      <c r="C18" s="85" t="s">
        <v>403</v>
      </c>
    </row>
    <row r="19" spans="1:3" ht="16.5" x14ac:dyDescent="0.3">
      <c r="A19" s="84" t="s">
        <v>221</v>
      </c>
      <c r="B19" s="55" t="s">
        <v>278</v>
      </c>
      <c r="C19" s="85" t="s">
        <v>404</v>
      </c>
    </row>
    <row r="20" spans="1:3" ht="16.5" x14ac:dyDescent="0.3">
      <c r="A20" s="84" t="s">
        <v>279</v>
      </c>
      <c r="B20" s="55" t="s">
        <v>280</v>
      </c>
      <c r="C20" s="85" t="s">
        <v>405</v>
      </c>
    </row>
    <row r="21" spans="1:3" ht="17.25" thickBot="1" x14ac:dyDescent="0.35">
      <c r="A21" s="225" t="s">
        <v>281</v>
      </c>
      <c r="B21" s="221" t="s">
        <v>282</v>
      </c>
      <c r="C21" s="226" t="s">
        <v>406</v>
      </c>
    </row>
    <row r="22" spans="1:3" x14ac:dyDescent="0.25">
      <c r="A22" s="697" t="s">
        <v>283</v>
      </c>
      <c r="B22" s="698"/>
      <c r="C22" s="699"/>
    </row>
    <row r="23" spans="1:3" x14ac:dyDescent="0.25">
      <c r="A23" s="700"/>
      <c r="B23" s="701"/>
      <c r="C23" s="702"/>
    </row>
    <row r="24" spans="1:3" x14ac:dyDescent="0.25">
      <c r="A24" s="700"/>
      <c r="B24" s="701"/>
      <c r="C24" s="702"/>
    </row>
    <row r="25" spans="1:3" ht="42.75" customHeight="1" thickBot="1" x14ac:dyDescent="0.3">
      <c r="A25" s="703"/>
      <c r="B25" s="704"/>
      <c r="C25" s="705"/>
    </row>
  </sheetData>
  <mergeCells count="2">
    <mergeCell ref="A22:C25"/>
    <mergeCell ref="A1:C5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7BA5-16A2-4E58-8C15-97E07644B95E}">
  <dimension ref="A1:D15"/>
  <sheetViews>
    <sheetView workbookViewId="0">
      <selection activeCell="B12" sqref="B12"/>
    </sheetView>
  </sheetViews>
  <sheetFormatPr defaultRowHeight="16.5" x14ac:dyDescent="0.3"/>
  <cols>
    <col min="1" max="1" width="13.5703125" style="4" customWidth="1"/>
    <col min="2" max="2" width="17" style="4" customWidth="1"/>
    <col min="3" max="3" width="9.140625" style="4"/>
    <col min="4" max="4" width="16.7109375" style="4" customWidth="1"/>
    <col min="5" max="16384" width="9.140625" style="4"/>
  </cols>
  <sheetData>
    <row r="1" spans="1:4" x14ac:dyDescent="0.3">
      <c r="A1" s="349"/>
      <c r="B1" s="350"/>
      <c r="C1" s="350"/>
      <c r="D1" s="351"/>
    </row>
    <row r="2" spans="1:4" x14ac:dyDescent="0.3">
      <c r="A2" s="352"/>
      <c r="B2" s="353"/>
      <c r="C2" s="353"/>
      <c r="D2" s="354"/>
    </row>
    <row r="3" spans="1:4" x14ac:dyDescent="0.3">
      <c r="A3" s="352"/>
      <c r="B3" s="353"/>
      <c r="C3" s="353"/>
      <c r="D3" s="354"/>
    </row>
    <row r="4" spans="1:4" x14ac:dyDescent="0.3">
      <c r="A4" s="352"/>
      <c r="B4" s="353"/>
      <c r="C4" s="353"/>
      <c r="D4" s="354"/>
    </row>
    <row r="5" spans="1:4" ht="17.25" thickBot="1" x14ac:dyDescent="0.35">
      <c r="A5" s="355"/>
      <c r="B5" s="356"/>
      <c r="C5" s="356"/>
      <c r="D5" s="357"/>
    </row>
    <row r="6" spans="1:4" x14ac:dyDescent="0.3">
      <c r="A6" s="706" t="s">
        <v>284</v>
      </c>
      <c r="B6" s="707"/>
      <c r="C6" s="707"/>
      <c r="D6" s="708"/>
    </row>
    <row r="7" spans="1:4" x14ac:dyDescent="0.3">
      <c r="A7" s="59" t="s">
        <v>285</v>
      </c>
      <c r="B7" s="227" t="s">
        <v>286</v>
      </c>
      <c r="C7" s="228"/>
      <c r="D7" s="60" t="s">
        <v>287</v>
      </c>
    </row>
    <row r="8" spans="1:4" ht="17.25" x14ac:dyDescent="0.3">
      <c r="A8" s="229">
        <v>42750</v>
      </c>
      <c r="B8" s="230">
        <v>43121</v>
      </c>
      <c r="C8" s="231"/>
      <c r="D8" s="232">
        <v>43062</v>
      </c>
    </row>
    <row r="9" spans="1:4" ht="17.25" x14ac:dyDescent="0.3">
      <c r="A9" s="233"/>
      <c r="B9" s="231"/>
      <c r="C9" s="231"/>
      <c r="D9" s="232">
        <v>43094</v>
      </c>
    </row>
    <row r="10" spans="1:4" ht="17.25" x14ac:dyDescent="0.3">
      <c r="A10" s="233"/>
      <c r="B10" s="231"/>
      <c r="C10" s="231"/>
      <c r="D10" s="232">
        <v>43101</v>
      </c>
    </row>
    <row r="11" spans="1:4" ht="17.25" x14ac:dyDescent="0.3">
      <c r="A11" s="233"/>
      <c r="B11" s="231"/>
      <c r="C11" s="231"/>
      <c r="D11" s="234"/>
    </row>
    <row r="12" spans="1:4" ht="18" thickBot="1" x14ac:dyDescent="0.35">
      <c r="A12" s="235" t="s">
        <v>288</v>
      </c>
      <c r="B12" s="236">
        <f>NETWORKDAYS(A8,B8,D8:D10)</f>
        <v>262</v>
      </c>
      <c r="C12" s="237"/>
      <c r="D12" s="238"/>
    </row>
    <row r="13" spans="1:4" x14ac:dyDescent="0.3">
      <c r="A13" s="661" t="s">
        <v>289</v>
      </c>
      <c r="B13" s="662"/>
      <c r="C13" s="662"/>
      <c r="D13" s="663"/>
    </row>
    <row r="14" spans="1:4" x14ac:dyDescent="0.3">
      <c r="A14" s="661"/>
      <c r="B14" s="662"/>
      <c r="C14" s="662"/>
      <c r="D14" s="663"/>
    </row>
    <row r="15" spans="1:4" ht="48" customHeight="1" thickBot="1" x14ac:dyDescent="0.35">
      <c r="A15" s="494"/>
      <c r="B15" s="495"/>
      <c r="C15" s="495"/>
      <c r="D15" s="496"/>
    </row>
  </sheetData>
  <mergeCells count="3">
    <mergeCell ref="A6:D6"/>
    <mergeCell ref="A13:D15"/>
    <mergeCell ref="A1:D5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BEAF-DB3C-492A-A214-405C7A5305BF}">
  <dimension ref="A1:D17"/>
  <sheetViews>
    <sheetView workbookViewId="0">
      <selection activeCell="A12" sqref="A12:D12"/>
    </sheetView>
  </sheetViews>
  <sheetFormatPr defaultRowHeight="16.5" x14ac:dyDescent="0.3"/>
  <cols>
    <col min="1" max="1" width="14.42578125" style="4" customWidth="1"/>
    <col min="2" max="2" width="16.42578125" style="4" customWidth="1"/>
    <col min="3" max="3" width="13.28515625" style="4" customWidth="1"/>
    <col min="4" max="4" width="12.7109375" style="4" bestFit="1" customWidth="1"/>
    <col min="5" max="16384" width="9.140625" style="4"/>
  </cols>
  <sheetData>
    <row r="1" spans="1:4" x14ac:dyDescent="0.3">
      <c r="A1" s="349"/>
      <c r="B1" s="350"/>
      <c r="C1" s="350"/>
      <c r="D1" s="351"/>
    </row>
    <row r="2" spans="1:4" x14ac:dyDescent="0.3">
      <c r="A2" s="352"/>
      <c r="B2" s="353"/>
      <c r="C2" s="353"/>
      <c r="D2" s="354"/>
    </row>
    <row r="3" spans="1:4" x14ac:dyDescent="0.3">
      <c r="A3" s="352"/>
      <c r="B3" s="353"/>
      <c r="C3" s="353"/>
      <c r="D3" s="354"/>
    </row>
    <row r="4" spans="1:4" x14ac:dyDescent="0.3">
      <c r="A4" s="352"/>
      <c r="B4" s="353"/>
      <c r="C4" s="353"/>
      <c r="D4" s="354"/>
    </row>
    <row r="5" spans="1:4" ht="17.25" thickBot="1" x14ac:dyDescent="0.35">
      <c r="A5" s="355"/>
      <c r="B5" s="356"/>
      <c r="C5" s="356"/>
      <c r="D5" s="357"/>
    </row>
    <row r="6" spans="1:4" x14ac:dyDescent="0.3">
      <c r="A6" s="709" t="s">
        <v>290</v>
      </c>
      <c r="B6" s="710"/>
      <c r="C6" s="710"/>
      <c r="D6" s="711"/>
    </row>
    <row r="7" spans="1:4" ht="17.25" x14ac:dyDescent="0.3">
      <c r="A7" s="239" t="s">
        <v>291</v>
      </c>
      <c r="B7" s="240" t="s">
        <v>292</v>
      </c>
      <c r="C7" s="240" t="s">
        <v>293</v>
      </c>
      <c r="D7" s="244" t="s">
        <v>294</v>
      </c>
    </row>
    <row r="8" spans="1:4" ht="17.25" x14ac:dyDescent="0.3">
      <c r="A8" s="241">
        <v>21916</v>
      </c>
      <c r="B8" s="242">
        <v>25698</v>
      </c>
      <c r="C8" s="243" t="s">
        <v>295</v>
      </c>
      <c r="D8" s="245">
        <f>DATEDIF(A8,B8,"Y")</f>
        <v>10</v>
      </c>
    </row>
    <row r="9" spans="1:4" ht="17.25" x14ac:dyDescent="0.3">
      <c r="A9" s="241">
        <v>21916</v>
      </c>
      <c r="B9" s="242">
        <v>25698</v>
      </c>
      <c r="C9" s="243" t="s">
        <v>296</v>
      </c>
      <c r="D9" s="245">
        <f>DATEDIF(A9,B9,"M")</f>
        <v>124</v>
      </c>
    </row>
    <row r="10" spans="1:4" ht="17.25" x14ac:dyDescent="0.3">
      <c r="A10" s="241">
        <v>21916</v>
      </c>
      <c r="B10" s="242">
        <v>25698</v>
      </c>
      <c r="C10" s="243" t="s">
        <v>297</v>
      </c>
      <c r="D10" s="245">
        <f>DATEDIF(A10,B10,"Y")</f>
        <v>10</v>
      </c>
    </row>
    <row r="11" spans="1:4" ht="17.25" x14ac:dyDescent="0.3">
      <c r="A11" s="712"/>
      <c r="B11" s="713"/>
      <c r="C11" s="713"/>
      <c r="D11" s="714"/>
    </row>
    <row r="12" spans="1:4" x14ac:dyDescent="0.3">
      <c r="A12" s="715" t="s">
        <v>298</v>
      </c>
      <c r="B12" s="716"/>
      <c r="C12" s="716"/>
      <c r="D12" s="717"/>
    </row>
    <row r="13" spans="1:4" x14ac:dyDescent="0.3">
      <c r="A13" s="718" t="s">
        <v>299</v>
      </c>
      <c r="B13" s="719"/>
      <c r="C13" s="719"/>
      <c r="D13" s="720"/>
    </row>
    <row r="14" spans="1:4" x14ac:dyDescent="0.3">
      <c r="A14" s="721"/>
      <c r="B14" s="722"/>
      <c r="C14" s="722"/>
      <c r="D14" s="723"/>
    </row>
    <row r="15" spans="1:4" x14ac:dyDescent="0.3">
      <c r="A15" s="721"/>
      <c r="B15" s="722"/>
      <c r="C15" s="722"/>
      <c r="D15" s="723"/>
    </row>
    <row r="16" spans="1:4" x14ac:dyDescent="0.3">
      <c r="A16" s="721"/>
      <c r="B16" s="722"/>
      <c r="C16" s="722"/>
      <c r="D16" s="723"/>
    </row>
    <row r="17" spans="1:4" ht="17.25" thickBot="1" x14ac:dyDescent="0.35">
      <c r="A17" s="724"/>
      <c r="B17" s="725"/>
      <c r="C17" s="725"/>
      <c r="D17" s="726"/>
    </row>
  </sheetData>
  <mergeCells count="5">
    <mergeCell ref="A6:D6"/>
    <mergeCell ref="A11:D11"/>
    <mergeCell ref="A12:D12"/>
    <mergeCell ref="A13:D17"/>
    <mergeCell ref="A1:D5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69A7-6572-44B2-88A8-DBDFAD172448}">
  <dimension ref="A1:E19"/>
  <sheetViews>
    <sheetView workbookViewId="0">
      <selection activeCell="B18" sqref="B18"/>
    </sheetView>
  </sheetViews>
  <sheetFormatPr defaultRowHeight="15" x14ac:dyDescent="0.25"/>
  <cols>
    <col min="1" max="1" width="14" customWidth="1"/>
    <col min="2" max="2" width="12" customWidth="1"/>
    <col min="3" max="3" width="7" customWidth="1"/>
    <col min="4" max="4" width="11" customWidth="1"/>
    <col min="5" max="5" width="12.5703125" customWidth="1"/>
  </cols>
  <sheetData>
    <row r="1" spans="1:5" x14ac:dyDescent="0.25">
      <c r="A1" s="403"/>
      <c r="B1" s="404"/>
      <c r="C1" s="404"/>
      <c r="D1" s="404"/>
      <c r="E1" s="405"/>
    </row>
    <row r="2" spans="1:5" x14ac:dyDescent="0.25">
      <c r="A2" s="406"/>
      <c r="B2" s="407"/>
      <c r="C2" s="407"/>
      <c r="D2" s="407"/>
      <c r="E2" s="408"/>
    </row>
    <row r="3" spans="1:5" x14ac:dyDescent="0.25">
      <c r="A3" s="406"/>
      <c r="B3" s="407"/>
      <c r="C3" s="407"/>
      <c r="D3" s="407"/>
      <c r="E3" s="408"/>
    </row>
    <row r="4" spans="1:5" x14ac:dyDescent="0.25">
      <c r="A4" s="406"/>
      <c r="B4" s="407"/>
      <c r="C4" s="407"/>
      <c r="D4" s="407"/>
      <c r="E4" s="408"/>
    </row>
    <row r="5" spans="1:5" ht="15.75" thickBot="1" x14ac:dyDescent="0.3">
      <c r="A5" s="409"/>
      <c r="B5" s="410"/>
      <c r="C5" s="410"/>
      <c r="D5" s="410"/>
      <c r="E5" s="411"/>
    </row>
    <row r="6" spans="1:5" ht="15.75" thickBot="1" x14ac:dyDescent="0.3">
      <c r="A6" s="727" t="s">
        <v>300</v>
      </c>
      <c r="B6" s="728"/>
      <c r="C6" s="728"/>
      <c r="D6" s="728"/>
      <c r="E6" s="729"/>
    </row>
    <row r="7" spans="1:5" ht="16.5" x14ac:dyDescent="0.3">
      <c r="A7" s="246" t="s">
        <v>301</v>
      </c>
      <c r="B7" s="339" t="s">
        <v>302</v>
      </c>
      <c r="C7" s="4"/>
      <c r="E7" s="329"/>
    </row>
    <row r="8" spans="1:5" ht="16.5" x14ac:dyDescent="0.3">
      <c r="A8" s="84" t="s">
        <v>141</v>
      </c>
      <c r="B8" s="55">
        <v>120</v>
      </c>
      <c r="C8" s="4" t="str">
        <f t="array" ref="C8">IFERROR(INDEX(#REF!, SMALL(IF(1=((--(#REF!=$A$2:$A$11))*(--(#REF!=#REF!))), ROW(#REF!)-2,""), COLUMN()-10)),"")</f>
        <v/>
      </c>
      <c r="E8" s="329"/>
    </row>
    <row r="9" spans="1:5" ht="16.5" x14ac:dyDescent="0.3">
      <c r="A9" s="84" t="s">
        <v>304</v>
      </c>
      <c r="B9" s="55">
        <v>115</v>
      </c>
      <c r="C9" s="4" t="str">
        <f t="array" ref="C9">IFERROR(INDEX(#REF!, SMALL(IF(1=((--(#REF!=$A$2:$A$11))*(--(#REF!=#REF!))), ROW(#REF!)-2,""), COLUMN()-10)),"")</f>
        <v/>
      </c>
      <c r="D9" s="4"/>
      <c r="E9" s="10"/>
    </row>
    <row r="10" spans="1:5" ht="16.5" x14ac:dyDescent="0.3">
      <c r="A10" s="84" t="s">
        <v>143</v>
      </c>
      <c r="B10" s="55">
        <v>0</v>
      </c>
      <c r="C10" s="4" t="str">
        <f t="array" ref="C10">IFERROR(INDEX(#REF!, SMALL(IF(1=((--(#REF!=$A$2:$A$11))*(--(#REF!=#REF!))), ROW(#REF!)-2,""), COLUMN()-10)),"")</f>
        <v/>
      </c>
      <c r="D10" s="4"/>
      <c r="E10" s="10"/>
    </row>
    <row r="11" spans="1:5" ht="16.5" x14ac:dyDescent="0.3">
      <c r="A11" s="84" t="s">
        <v>305</v>
      </c>
      <c r="B11" s="55">
        <v>110</v>
      </c>
      <c r="C11" s="4"/>
      <c r="D11" s="4"/>
      <c r="E11" s="10"/>
    </row>
    <row r="12" spans="1:5" ht="16.5" x14ac:dyDescent="0.3">
      <c r="A12" s="247" t="s">
        <v>306</v>
      </c>
      <c r="B12" s="55">
        <v>190</v>
      </c>
      <c r="C12" s="4"/>
      <c r="D12" s="4"/>
      <c r="E12" s="10"/>
    </row>
    <row r="13" spans="1:5" ht="16.5" x14ac:dyDescent="0.3">
      <c r="A13" s="84" t="s">
        <v>144</v>
      </c>
      <c r="B13" s="55">
        <v>25</v>
      </c>
      <c r="C13" s="4"/>
      <c r="D13" s="4"/>
      <c r="E13" s="10"/>
    </row>
    <row r="14" spans="1:5" ht="16.5" x14ac:dyDescent="0.3">
      <c r="A14" s="84" t="s">
        <v>307</v>
      </c>
      <c r="B14" s="55">
        <v>220</v>
      </c>
      <c r="C14" s="4"/>
      <c r="D14" s="4"/>
      <c r="E14" s="10"/>
    </row>
    <row r="15" spans="1:5" ht="16.5" x14ac:dyDescent="0.3">
      <c r="A15" s="84" t="s">
        <v>142</v>
      </c>
      <c r="B15" s="55">
        <v>130</v>
      </c>
      <c r="C15" s="4"/>
      <c r="D15" s="4"/>
      <c r="E15" s="10"/>
    </row>
    <row r="16" spans="1:5" ht="17.25" thickBot="1" x14ac:dyDescent="0.35">
      <c r="A16" s="248" t="s">
        <v>308</v>
      </c>
      <c r="B16" s="249">
        <v>170</v>
      </c>
      <c r="C16" s="5"/>
      <c r="D16" s="5"/>
      <c r="E16" s="12"/>
    </row>
    <row r="17" spans="1:2" ht="15.75" thickBot="1" x14ac:dyDescent="0.3"/>
    <row r="18" spans="1:2" ht="16.5" x14ac:dyDescent="0.3">
      <c r="A18" s="335" t="s">
        <v>301</v>
      </c>
      <c r="B18" s="336" t="s">
        <v>307</v>
      </c>
    </row>
    <row r="19" spans="1:2" ht="17.25" thickBot="1" x14ac:dyDescent="0.35">
      <c r="A19" s="337" t="s">
        <v>303</v>
      </c>
      <c r="B19" s="338" t="str">
        <f>IF(VLOOKUP(B18,$A$7:$B$16,2,FALSE)=0,"NO","YES")</f>
        <v>YES</v>
      </c>
    </row>
  </sheetData>
  <mergeCells count="2">
    <mergeCell ref="A6:E6"/>
    <mergeCell ref="A1:E5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5AF6-DD99-4685-AEED-95567885BF87}">
  <dimension ref="A1:E16"/>
  <sheetViews>
    <sheetView workbookViewId="0">
      <selection activeCell="A14" sqref="A14"/>
    </sheetView>
  </sheetViews>
  <sheetFormatPr defaultRowHeight="16.5" x14ac:dyDescent="0.3"/>
  <cols>
    <col min="1" max="1" width="13.42578125" style="4" bestFit="1" customWidth="1"/>
    <col min="2" max="2" width="13.7109375" style="4" bestFit="1" customWidth="1"/>
    <col min="3" max="4" width="9.140625" style="4"/>
    <col min="5" max="5" width="10.7109375" style="4" customWidth="1"/>
    <col min="6" max="16384" width="9.140625" style="4"/>
  </cols>
  <sheetData>
    <row r="1" spans="1:5" x14ac:dyDescent="0.3">
      <c r="A1" s="349"/>
      <c r="B1" s="350"/>
      <c r="C1" s="350"/>
      <c r="D1" s="350"/>
      <c r="E1" s="351"/>
    </row>
    <row r="2" spans="1:5" x14ac:dyDescent="0.3">
      <c r="A2" s="352"/>
      <c r="B2" s="353"/>
      <c r="C2" s="353"/>
      <c r="D2" s="353"/>
      <c r="E2" s="354"/>
    </row>
    <row r="3" spans="1:5" x14ac:dyDescent="0.3">
      <c r="A3" s="352"/>
      <c r="B3" s="353"/>
      <c r="C3" s="353"/>
      <c r="D3" s="353"/>
      <c r="E3" s="354"/>
    </row>
    <row r="4" spans="1:5" x14ac:dyDescent="0.3">
      <c r="A4" s="352"/>
      <c r="B4" s="353"/>
      <c r="C4" s="353"/>
      <c r="D4" s="353"/>
      <c r="E4" s="354"/>
    </row>
    <row r="5" spans="1:5" ht="17.25" thickBot="1" x14ac:dyDescent="0.35">
      <c r="A5" s="355"/>
      <c r="B5" s="356"/>
      <c r="C5" s="356"/>
      <c r="D5" s="356"/>
      <c r="E5" s="357"/>
    </row>
    <row r="6" spans="1:5" ht="17.25" thickBot="1" x14ac:dyDescent="0.35">
      <c r="A6" s="730" t="s">
        <v>309</v>
      </c>
      <c r="B6" s="731"/>
      <c r="C6" s="731"/>
      <c r="D6" s="731"/>
      <c r="E6" s="732"/>
    </row>
    <row r="7" spans="1:5" x14ac:dyDescent="0.3">
      <c r="A7" s="250" t="s">
        <v>273</v>
      </c>
      <c r="B7" s="251" t="s">
        <v>274</v>
      </c>
      <c r="C7" s="93"/>
      <c r="D7" s="93"/>
      <c r="E7" s="94"/>
    </row>
    <row r="8" spans="1:5" x14ac:dyDescent="0.3">
      <c r="A8" s="84" t="s">
        <v>221</v>
      </c>
      <c r="B8" s="55" t="s">
        <v>222</v>
      </c>
      <c r="E8" s="10"/>
    </row>
    <row r="9" spans="1:5" x14ac:dyDescent="0.3">
      <c r="A9" s="84" t="s">
        <v>225</v>
      </c>
      <c r="B9" s="55" t="s">
        <v>226</v>
      </c>
      <c r="E9" s="10"/>
    </row>
    <row r="10" spans="1:5" x14ac:dyDescent="0.3">
      <c r="A10" s="84" t="s">
        <v>228</v>
      </c>
      <c r="B10" s="55" t="s">
        <v>229</v>
      </c>
      <c r="E10" s="10"/>
    </row>
    <row r="11" spans="1:5" x14ac:dyDescent="0.3">
      <c r="A11" s="9"/>
      <c r="E11" s="10"/>
    </row>
    <row r="12" spans="1:5" x14ac:dyDescent="0.3">
      <c r="A12" s="84" t="str" cm="1">
        <f t="array" ref="A12:D13">TRANSPOSE(A7:B10)</f>
        <v>LAST NAME</v>
      </c>
      <c r="B12" s="55" t="str">
        <v>Smith</v>
      </c>
      <c r="C12" s="55" t="str">
        <v>Gonzales</v>
      </c>
      <c r="D12" s="55" t="str">
        <v>Scote</v>
      </c>
      <c r="E12" s="10"/>
    </row>
    <row r="13" spans="1:5" ht="17.25" thickBot="1" x14ac:dyDescent="0.35">
      <c r="A13" s="172" t="str">
        <v>FIRST NAME</v>
      </c>
      <c r="B13" s="249" t="str">
        <v>Howard</v>
      </c>
      <c r="C13" s="249" t="str">
        <v>Joe</v>
      </c>
      <c r="D13" s="249" t="str">
        <v>Gail</v>
      </c>
      <c r="E13" s="12"/>
    </row>
    <row r="14" spans="1:5" ht="17.25" thickBot="1" x14ac:dyDescent="0.35">
      <c r="A14" s="9" t="s">
        <v>298</v>
      </c>
      <c r="E14" s="10"/>
    </row>
    <row r="15" spans="1:5" x14ac:dyDescent="0.3">
      <c r="A15" s="563" t="s">
        <v>310</v>
      </c>
      <c r="B15" s="571"/>
      <c r="C15" s="571"/>
      <c r="D15" s="571"/>
      <c r="E15" s="564"/>
    </row>
    <row r="16" spans="1:5" ht="17.25" thickBot="1" x14ac:dyDescent="0.35">
      <c r="A16" s="567"/>
      <c r="B16" s="572"/>
      <c r="C16" s="572"/>
      <c r="D16" s="572"/>
      <c r="E16" s="568"/>
    </row>
  </sheetData>
  <mergeCells count="3">
    <mergeCell ref="A6:E6"/>
    <mergeCell ref="A15:E16"/>
    <mergeCell ref="A1:E5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7C44-0B0D-4C04-A479-950BE6944CB4}">
  <dimension ref="A1:C20"/>
  <sheetViews>
    <sheetView workbookViewId="0">
      <selection activeCell="M21" sqref="M21"/>
    </sheetView>
  </sheetViews>
  <sheetFormatPr defaultRowHeight="15" x14ac:dyDescent="0.25"/>
  <cols>
    <col min="1" max="1" width="31" bestFit="1" customWidth="1"/>
    <col min="2" max="2" width="15" bestFit="1" customWidth="1"/>
  </cols>
  <sheetData>
    <row r="1" spans="1:3" x14ac:dyDescent="0.25">
      <c r="A1" s="403"/>
      <c r="B1" s="404"/>
      <c r="C1" s="405"/>
    </row>
    <row r="2" spans="1:3" x14ac:dyDescent="0.25">
      <c r="A2" s="406"/>
      <c r="B2" s="407"/>
      <c r="C2" s="408"/>
    </row>
    <row r="3" spans="1:3" x14ac:dyDescent="0.25">
      <c r="A3" s="406"/>
      <c r="B3" s="407"/>
      <c r="C3" s="408"/>
    </row>
    <row r="4" spans="1:3" x14ac:dyDescent="0.25">
      <c r="A4" s="406"/>
      <c r="B4" s="407"/>
      <c r="C4" s="408"/>
    </row>
    <row r="5" spans="1:3" ht="15.75" thickBot="1" x14ac:dyDescent="0.3">
      <c r="A5" s="409"/>
      <c r="B5" s="410"/>
      <c r="C5" s="411"/>
    </row>
    <row r="6" spans="1:3" ht="17.25" x14ac:dyDescent="0.3">
      <c r="A6" s="252"/>
      <c r="B6" s="257"/>
      <c r="C6" s="258"/>
    </row>
    <row r="7" spans="1:3" ht="17.25" x14ac:dyDescent="0.3">
      <c r="A7" s="252"/>
      <c r="B7" s="257"/>
      <c r="C7" s="258"/>
    </row>
    <row r="8" spans="1:3" ht="17.25" x14ac:dyDescent="0.3">
      <c r="A8" s="252"/>
      <c r="B8" s="257"/>
      <c r="C8" s="258"/>
    </row>
    <row r="9" spans="1:3" ht="17.25" x14ac:dyDescent="0.3">
      <c r="A9" s="252"/>
      <c r="B9" s="257"/>
      <c r="C9" s="258"/>
    </row>
    <row r="10" spans="1:3" ht="17.25" x14ac:dyDescent="0.3">
      <c r="A10" s="259" t="s">
        <v>311</v>
      </c>
      <c r="B10" s="253">
        <v>60000</v>
      </c>
      <c r="C10" s="258"/>
    </row>
    <row r="11" spans="1:3" ht="17.25" x14ac:dyDescent="0.3">
      <c r="A11" s="259" t="s">
        <v>312</v>
      </c>
      <c r="B11" s="253">
        <v>2000</v>
      </c>
      <c r="C11" s="258"/>
    </row>
    <row r="12" spans="1:3" ht="17.25" x14ac:dyDescent="0.3">
      <c r="A12" s="259" t="s">
        <v>313</v>
      </c>
      <c r="B12" s="253">
        <v>500</v>
      </c>
      <c r="C12" s="258"/>
    </row>
    <row r="13" spans="1:3" ht="17.25" x14ac:dyDescent="0.3">
      <c r="A13" s="259" t="s">
        <v>314</v>
      </c>
      <c r="B13" s="253">
        <v>0.02</v>
      </c>
      <c r="C13" s="258"/>
    </row>
    <row r="14" spans="1:3" ht="17.25" x14ac:dyDescent="0.3">
      <c r="A14" s="259" t="s">
        <v>315</v>
      </c>
      <c r="B14" s="253">
        <v>24</v>
      </c>
      <c r="C14" s="258"/>
    </row>
    <row r="15" spans="1:3" ht="17.25" x14ac:dyDescent="0.3">
      <c r="A15" s="260"/>
      <c r="B15" s="261"/>
      <c r="C15" s="258"/>
    </row>
    <row r="16" spans="1:3" ht="17.25" x14ac:dyDescent="0.3">
      <c r="A16" s="262" t="s">
        <v>316</v>
      </c>
      <c r="B16" s="254">
        <f>PMT(B13/12,B14,(B10-(B11+B12)))</f>
        <v>-2446.0651436876133</v>
      </c>
      <c r="C16" s="258"/>
    </row>
    <row r="17" spans="1:3" ht="17.25" x14ac:dyDescent="0.3">
      <c r="A17" s="262" t="s">
        <v>317</v>
      </c>
      <c r="B17" s="254">
        <f>-(B16*B14)+(B11+B12)</f>
        <v>61205.563448502719</v>
      </c>
      <c r="C17" s="258"/>
    </row>
    <row r="18" spans="1:3" ht="17.25" x14ac:dyDescent="0.3">
      <c r="A18" s="263"/>
      <c r="B18" s="264"/>
      <c r="C18" s="258"/>
    </row>
    <row r="19" spans="1:3" ht="17.25" x14ac:dyDescent="0.3">
      <c r="A19" s="263"/>
      <c r="B19" s="264"/>
      <c r="C19" s="258"/>
    </row>
    <row r="20" spans="1:3" ht="18" thickBot="1" x14ac:dyDescent="0.35">
      <c r="A20" s="255"/>
      <c r="B20" s="256"/>
      <c r="C20" s="265"/>
    </row>
  </sheetData>
  <mergeCells count="1">
    <mergeCell ref="A1:C5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BEDF-A0CD-46CD-A614-979E1F3C2EF3}">
  <dimension ref="A1:B28"/>
  <sheetViews>
    <sheetView workbookViewId="0">
      <selection activeCell="K27" sqref="K27"/>
    </sheetView>
  </sheetViews>
  <sheetFormatPr defaultRowHeight="15" x14ac:dyDescent="0.25"/>
  <cols>
    <col min="1" max="1" width="38.42578125" bestFit="1" customWidth="1"/>
    <col min="2" max="2" width="19.5703125" bestFit="1" customWidth="1"/>
  </cols>
  <sheetData>
    <row r="1" spans="1:2" x14ac:dyDescent="0.25">
      <c r="A1" s="403"/>
      <c r="B1" s="405"/>
    </row>
    <row r="2" spans="1:2" x14ac:dyDescent="0.25">
      <c r="A2" s="406"/>
      <c r="B2" s="408"/>
    </row>
    <row r="3" spans="1:2" x14ac:dyDescent="0.25">
      <c r="A3" s="406"/>
      <c r="B3" s="408"/>
    </row>
    <row r="4" spans="1:2" x14ac:dyDescent="0.25">
      <c r="A4" s="406"/>
      <c r="B4" s="408"/>
    </row>
    <row r="5" spans="1:2" ht="15.75" thickBot="1" x14ac:dyDescent="0.3">
      <c r="A5" s="409"/>
      <c r="B5" s="411"/>
    </row>
    <row r="6" spans="1:2" x14ac:dyDescent="0.25">
      <c r="A6" s="733" t="s">
        <v>318</v>
      </c>
      <c r="B6" s="733"/>
    </row>
    <row r="7" spans="1:2" x14ac:dyDescent="0.25">
      <c r="A7" s="266" t="s">
        <v>319</v>
      </c>
      <c r="B7" s="266" t="s">
        <v>320</v>
      </c>
    </row>
    <row r="8" spans="1:2" ht="16.5" x14ac:dyDescent="0.3">
      <c r="A8" s="196" t="s">
        <v>321</v>
      </c>
      <c r="B8" s="196" t="s">
        <v>322</v>
      </c>
    </row>
    <row r="9" spans="1:2" ht="16.5" x14ac:dyDescent="0.3">
      <c r="A9" s="196" t="s">
        <v>323</v>
      </c>
      <c r="B9" s="196" t="s">
        <v>324</v>
      </c>
    </row>
    <row r="10" spans="1:2" ht="16.5" x14ac:dyDescent="0.3">
      <c r="A10" s="196" t="s">
        <v>325</v>
      </c>
      <c r="B10" s="196" t="s">
        <v>326</v>
      </c>
    </row>
    <row r="11" spans="1:2" ht="16.5" x14ac:dyDescent="0.3">
      <c r="A11" s="196" t="s">
        <v>327</v>
      </c>
      <c r="B11" s="196" t="s">
        <v>328</v>
      </c>
    </row>
    <row r="12" spans="1:2" ht="16.5" x14ac:dyDescent="0.3">
      <c r="A12" s="196" t="s">
        <v>329</v>
      </c>
      <c r="B12" s="196" t="s">
        <v>330</v>
      </c>
    </row>
    <row r="13" spans="1:2" ht="16.5" x14ac:dyDescent="0.3">
      <c r="A13" s="196" t="s">
        <v>329</v>
      </c>
      <c r="B13" s="196" t="s">
        <v>331</v>
      </c>
    </row>
    <row r="14" spans="1:2" ht="16.5" x14ac:dyDescent="0.3">
      <c r="A14" s="196" t="s">
        <v>332</v>
      </c>
      <c r="B14" s="196" t="s">
        <v>333</v>
      </c>
    </row>
    <row r="15" spans="1:2" ht="16.5" x14ac:dyDescent="0.3">
      <c r="A15" s="196" t="s">
        <v>329</v>
      </c>
      <c r="B15" s="196" t="s">
        <v>334</v>
      </c>
    </row>
    <row r="16" spans="1:2" ht="16.5" x14ac:dyDescent="0.3">
      <c r="A16" s="196" t="s">
        <v>327</v>
      </c>
      <c r="B16" s="196" t="s">
        <v>335</v>
      </c>
    </row>
    <row r="17" spans="1:2" ht="16.5" x14ac:dyDescent="0.3">
      <c r="A17" s="196" t="s">
        <v>329</v>
      </c>
      <c r="B17" s="196" t="s">
        <v>336</v>
      </c>
    </row>
    <row r="18" spans="1:2" ht="16.5" x14ac:dyDescent="0.3">
      <c r="A18" s="196" t="s">
        <v>332</v>
      </c>
      <c r="B18" s="196" t="s">
        <v>337</v>
      </c>
    </row>
    <row r="19" spans="1:2" ht="16.5" x14ac:dyDescent="0.3">
      <c r="A19" s="196" t="s">
        <v>338</v>
      </c>
      <c r="B19" s="196" t="s">
        <v>339</v>
      </c>
    </row>
    <row r="20" spans="1:2" ht="16.5" x14ac:dyDescent="0.3">
      <c r="A20" s="196" t="s">
        <v>329</v>
      </c>
      <c r="B20" s="196" t="s">
        <v>340</v>
      </c>
    </row>
    <row r="21" spans="1:2" ht="16.5" x14ac:dyDescent="0.3">
      <c r="A21" s="196" t="s">
        <v>341</v>
      </c>
      <c r="B21" s="196" t="s">
        <v>342</v>
      </c>
    </row>
    <row r="22" spans="1:2" ht="16.5" x14ac:dyDescent="0.3">
      <c r="A22" s="196" t="s">
        <v>338</v>
      </c>
      <c r="B22" s="196" t="s">
        <v>343</v>
      </c>
    </row>
    <row r="23" spans="1:2" ht="16.5" x14ac:dyDescent="0.3">
      <c r="A23" s="196" t="s">
        <v>323</v>
      </c>
      <c r="B23" s="196" t="s">
        <v>344</v>
      </c>
    </row>
    <row r="24" spans="1:2" ht="16.5" x14ac:dyDescent="0.3">
      <c r="A24" s="196" t="s">
        <v>345</v>
      </c>
      <c r="B24" s="196" t="s">
        <v>346</v>
      </c>
    </row>
    <row r="25" spans="1:2" ht="16.5" x14ac:dyDescent="0.3">
      <c r="A25" s="196" t="s">
        <v>347</v>
      </c>
      <c r="B25" s="196" t="s">
        <v>348</v>
      </c>
    </row>
    <row r="26" spans="1:2" ht="16.5" x14ac:dyDescent="0.3">
      <c r="A26" s="196" t="s">
        <v>332</v>
      </c>
      <c r="B26" s="196" t="s">
        <v>349</v>
      </c>
    </row>
    <row r="27" spans="1:2" ht="16.5" x14ac:dyDescent="0.3">
      <c r="A27" s="196" t="s">
        <v>350</v>
      </c>
      <c r="B27" s="196" t="s">
        <v>351</v>
      </c>
    </row>
    <row r="28" spans="1:2" ht="16.5" x14ac:dyDescent="0.3">
      <c r="A28" s="196" t="s">
        <v>329</v>
      </c>
      <c r="B28" s="196" t="s">
        <v>352</v>
      </c>
    </row>
  </sheetData>
  <mergeCells count="2">
    <mergeCell ref="A6:B6"/>
    <mergeCell ref="A1:B5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615C-D128-49CA-9EF5-7F6621B3DB67}">
  <dimension ref="A1:D23"/>
  <sheetViews>
    <sheetView workbookViewId="0">
      <selection activeCell="J17" sqref="J17"/>
    </sheetView>
  </sheetViews>
  <sheetFormatPr defaultRowHeight="15" x14ac:dyDescent="0.25"/>
  <cols>
    <col min="1" max="1" width="25.140625" customWidth="1"/>
    <col min="2" max="2" width="15.42578125" bestFit="1" customWidth="1"/>
    <col min="3" max="3" width="31" bestFit="1" customWidth="1"/>
    <col min="4" max="4" width="11.28515625" bestFit="1" customWidth="1"/>
  </cols>
  <sheetData>
    <row r="1" spans="1:4" x14ac:dyDescent="0.25">
      <c r="A1" s="403"/>
      <c r="B1" s="404"/>
      <c r="C1" s="404"/>
      <c r="D1" s="405"/>
    </row>
    <row r="2" spans="1:4" x14ac:dyDescent="0.25">
      <c r="A2" s="406"/>
      <c r="B2" s="407"/>
      <c r="C2" s="407"/>
      <c r="D2" s="408"/>
    </row>
    <row r="3" spans="1:4" x14ac:dyDescent="0.25">
      <c r="A3" s="406"/>
      <c r="B3" s="407"/>
      <c r="C3" s="407"/>
      <c r="D3" s="408"/>
    </row>
    <row r="4" spans="1:4" x14ac:dyDescent="0.25">
      <c r="A4" s="406"/>
      <c r="B4" s="407"/>
      <c r="C4" s="407"/>
      <c r="D4" s="408"/>
    </row>
    <row r="5" spans="1:4" ht="15.75" thickBot="1" x14ac:dyDescent="0.3">
      <c r="A5" s="409"/>
      <c r="B5" s="410"/>
      <c r="C5" s="410"/>
      <c r="D5" s="411"/>
    </row>
    <row r="6" spans="1:4" ht="16.5" x14ac:dyDescent="0.3">
      <c r="A6" s="734" t="s">
        <v>353</v>
      </c>
      <c r="B6" s="735"/>
      <c r="C6" s="735"/>
      <c r="D6" s="736"/>
    </row>
    <row r="7" spans="1:4" ht="16.5" x14ac:dyDescent="0.3">
      <c r="A7" s="275" t="s">
        <v>354</v>
      </c>
      <c r="B7" s="267" t="s">
        <v>6</v>
      </c>
      <c r="C7" s="267" t="s">
        <v>355</v>
      </c>
      <c r="D7" s="276">
        <v>2018</v>
      </c>
    </row>
    <row r="8" spans="1:4" ht="16.5" x14ac:dyDescent="0.3">
      <c r="A8" s="275" t="s">
        <v>356</v>
      </c>
      <c r="B8" s="267" t="s">
        <v>357</v>
      </c>
      <c r="C8" s="267" t="s">
        <v>358</v>
      </c>
      <c r="D8" s="276" t="s">
        <v>359</v>
      </c>
    </row>
    <row r="9" spans="1:4" ht="16.5" x14ac:dyDescent="0.3">
      <c r="A9" s="275" t="s">
        <v>360</v>
      </c>
      <c r="B9" s="267" t="s">
        <v>361</v>
      </c>
      <c r="C9" s="267" t="s">
        <v>362</v>
      </c>
      <c r="D9" s="276">
        <v>30</v>
      </c>
    </row>
    <row r="10" spans="1:4" ht="16.5" x14ac:dyDescent="0.3">
      <c r="A10" s="277"/>
      <c r="B10" s="268"/>
      <c r="C10" s="268"/>
      <c r="D10" s="278"/>
    </row>
    <row r="11" spans="1:4" ht="16.5" x14ac:dyDescent="0.3">
      <c r="A11" s="737" t="s">
        <v>363</v>
      </c>
      <c r="B11" s="738"/>
      <c r="C11" s="738" t="s">
        <v>364</v>
      </c>
      <c r="D11" s="739"/>
    </row>
    <row r="12" spans="1:4" ht="16.5" x14ac:dyDescent="0.3">
      <c r="A12" s="279" t="s">
        <v>365</v>
      </c>
      <c r="B12" s="196">
        <v>15000</v>
      </c>
      <c r="C12" s="269" t="s">
        <v>366</v>
      </c>
      <c r="D12" s="280"/>
    </row>
    <row r="13" spans="1:4" ht="16.5" x14ac:dyDescent="0.3">
      <c r="A13" s="281" t="s">
        <v>424</v>
      </c>
      <c r="B13" s="196"/>
      <c r="C13" s="269" t="s">
        <v>367</v>
      </c>
      <c r="D13" s="280"/>
    </row>
    <row r="14" spans="1:4" ht="16.5" x14ac:dyDescent="0.3">
      <c r="A14" s="279" t="s">
        <v>425</v>
      </c>
      <c r="B14" s="196"/>
      <c r="C14" s="270" t="s">
        <v>368</v>
      </c>
      <c r="D14" s="280"/>
    </row>
    <row r="15" spans="1:4" ht="16.5" x14ac:dyDescent="0.3">
      <c r="A15" s="279" t="s">
        <v>426</v>
      </c>
      <c r="B15" s="271"/>
      <c r="C15" s="269" t="s">
        <v>369</v>
      </c>
      <c r="D15" s="282"/>
    </row>
    <row r="16" spans="1:4" ht="16.5" x14ac:dyDescent="0.3">
      <c r="A16" s="281" t="s">
        <v>427</v>
      </c>
      <c r="B16" s="271"/>
      <c r="C16" s="270" t="s">
        <v>370</v>
      </c>
      <c r="D16" s="282"/>
    </row>
    <row r="17" spans="1:4" ht="16.5" x14ac:dyDescent="0.3">
      <c r="A17" s="283"/>
      <c r="B17" s="271"/>
      <c r="C17" s="269" t="s">
        <v>371</v>
      </c>
      <c r="D17" s="282"/>
    </row>
    <row r="18" spans="1:4" ht="16.5" x14ac:dyDescent="0.3">
      <c r="A18" s="283"/>
      <c r="B18" s="271"/>
      <c r="C18" s="269" t="s">
        <v>372</v>
      </c>
      <c r="D18" s="282"/>
    </row>
    <row r="19" spans="1:4" ht="16.5" x14ac:dyDescent="0.3">
      <c r="A19" s="283"/>
      <c r="B19" s="271"/>
      <c r="C19" s="269" t="s">
        <v>373</v>
      </c>
      <c r="D19" s="282"/>
    </row>
    <row r="20" spans="1:4" ht="17.25" thickBot="1" x14ac:dyDescent="0.35">
      <c r="A20" s="283" t="s">
        <v>374</v>
      </c>
      <c r="B20" s="272">
        <f>SUM(B12:B16)</f>
        <v>15000</v>
      </c>
      <c r="C20" s="272" t="s">
        <v>375</v>
      </c>
      <c r="D20" s="282">
        <f>SUM(D12:D19)</f>
        <v>0</v>
      </c>
    </row>
    <row r="21" spans="1:4" ht="17.25" thickBot="1" x14ac:dyDescent="0.35">
      <c r="A21" s="740" t="s">
        <v>376</v>
      </c>
      <c r="B21" s="273" t="s">
        <v>377</v>
      </c>
      <c r="C21" s="274">
        <f>B20-D20</f>
        <v>15000</v>
      </c>
      <c r="D21" s="743" t="s">
        <v>378</v>
      </c>
    </row>
    <row r="22" spans="1:4" x14ac:dyDescent="0.25">
      <c r="A22" s="741"/>
      <c r="B22" s="746"/>
      <c r="C22" s="746"/>
      <c r="D22" s="744"/>
    </row>
    <row r="23" spans="1:4" ht="15.75" thickBot="1" x14ac:dyDescent="0.3">
      <c r="A23" s="742"/>
      <c r="B23" s="747"/>
      <c r="C23" s="747"/>
      <c r="D23" s="745"/>
    </row>
  </sheetData>
  <mergeCells count="7">
    <mergeCell ref="A1:D5"/>
    <mergeCell ref="A6:D6"/>
    <mergeCell ref="A11:B11"/>
    <mergeCell ref="C11:D11"/>
    <mergeCell ref="A21:A23"/>
    <mergeCell ref="D21:D23"/>
    <mergeCell ref="B22:C23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7C71-6FE2-4035-B296-9C9AD424203D}">
  <dimension ref="A1:H20"/>
  <sheetViews>
    <sheetView workbookViewId="0">
      <selection activeCell="I13" sqref="I13"/>
    </sheetView>
  </sheetViews>
  <sheetFormatPr defaultRowHeight="16.5" x14ac:dyDescent="0.3"/>
  <cols>
    <col min="1" max="1" width="29.28515625" style="4" customWidth="1"/>
    <col min="2" max="16384" width="9.140625" style="4"/>
  </cols>
  <sheetData>
    <row r="1" spans="1:4" x14ac:dyDescent="0.3">
      <c r="A1" s="436"/>
      <c r="B1" s="437"/>
      <c r="C1" s="437"/>
      <c r="D1" s="438"/>
    </row>
    <row r="2" spans="1:4" x14ac:dyDescent="0.3">
      <c r="A2" s="439"/>
      <c r="B2" s="770"/>
      <c r="C2" s="770"/>
      <c r="D2" s="441"/>
    </row>
    <row r="3" spans="1:4" x14ac:dyDescent="0.3">
      <c r="A3" s="439"/>
      <c r="B3" s="770"/>
      <c r="C3" s="770"/>
      <c r="D3" s="441"/>
    </row>
    <row r="4" spans="1:4" x14ac:dyDescent="0.3">
      <c r="A4" s="439"/>
      <c r="B4" s="770"/>
      <c r="C4" s="770"/>
      <c r="D4" s="441"/>
    </row>
    <row r="5" spans="1:4" ht="17.25" thickBot="1" x14ac:dyDescent="0.35">
      <c r="A5" s="442"/>
      <c r="B5" s="443"/>
      <c r="C5" s="443"/>
      <c r="D5" s="444"/>
    </row>
    <row r="6" spans="1:4" x14ac:dyDescent="0.3">
      <c r="A6" s="767" t="s">
        <v>413</v>
      </c>
      <c r="B6" s="768"/>
      <c r="C6" s="768"/>
      <c r="D6" s="769"/>
    </row>
    <row r="7" spans="1:4" ht="17.25" x14ac:dyDescent="0.3">
      <c r="A7" s="330" t="s">
        <v>49</v>
      </c>
      <c r="B7" s="176" t="s">
        <v>414</v>
      </c>
      <c r="C7" s="176" t="s">
        <v>415</v>
      </c>
      <c r="D7" s="771" t="s">
        <v>416</v>
      </c>
    </row>
    <row r="8" spans="1:4" ht="17.25" x14ac:dyDescent="0.3">
      <c r="A8" s="772" t="s">
        <v>39</v>
      </c>
      <c r="B8" s="177">
        <v>10</v>
      </c>
      <c r="C8" s="177">
        <v>80</v>
      </c>
      <c r="D8" s="773">
        <v>97</v>
      </c>
    </row>
    <row r="9" spans="1:4" ht="17.25" x14ac:dyDescent="0.3">
      <c r="A9" s="772" t="s">
        <v>122</v>
      </c>
      <c r="B9" s="177">
        <v>20</v>
      </c>
      <c r="C9" s="177">
        <v>90</v>
      </c>
      <c r="D9" s="773">
        <v>69</v>
      </c>
    </row>
    <row r="10" spans="1:4" ht="17.25" x14ac:dyDescent="0.3">
      <c r="A10" s="772" t="s">
        <v>417</v>
      </c>
      <c r="B10" s="177">
        <v>30</v>
      </c>
      <c r="C10" s="177">
        <v>100</v>
      </c>
      <c r="D10" s="773">
        <v>45</v>
      </c>
    </row>
    <row r="11" spans="1:4" ht="17.25" x14ac:dyDescent="0.3">
      <c r="A11" s="772" t="s">
        <v>418</v>
      </c>
      <c r="B11" s="177">
        <v>40</v>
      </c>
      <c r="C11" s="177">
        <v>110</v>
      </c>
      <c r="D11" s="773">
        <v>51</v>
      </c>
    </row>
    <row r="12" spans="1:4" ht="17.25" x14ac:dyDescent="0.3">
      <c r="A12" s="772" t="s">
        <v>126</v>
      </c>
      <c r="B12" s="177">
        <v>50</v>
      </c>
      <c r="C12" s="177">
        <v>120</v>
      </c>
      <c r="D12" s="773">
        <v>77</v>
      </c>
    </row>
    <row r="13" spans="1:4" ht="17.25" x14ac:dyDescent="0.3">
      <c r="A13" s="772" t="s">
        <v>419</v>
      </c>
      <c r="B13" s="177">
        <v>60</v>
      </c>
      <c r="C13" s="177">
        <v>130</v>
      </c>
      <c r="D13" s="773">
        <v>28</v>
      </c>
    </row>
    <row r="14" spans="1:4" ht="17.25" x14ac:dyDescent="0.3">
      <c r="A14" s="772" t="s">
        <v>420</v>
      </c>
      <c r="B14" s="177">
        <v>70</v>
      </c>
      <c r="C14" s="177">
        <v>140</v>
      </c>
      <c r="D14" s="773">
        <v>73</v>
      </c>
    </row>
    <row r="15" spans="1:4" ht="18" thickBot="1" x14ac:dyDescent="0.35">
      <c r="A15" s="757"/>
      <c r="B15" s="756"/>
      <c r="C15" s="762"/>
      <c r="D15" s="758"/>
    </row>
    <row r="16" spans="1:4" ht="18" thickBot="1" x14ac:dyDescent="0.35">
      <c r="A16" s="763" t="s">
        <v>421</v>
      </c>
      <c r="B16" s="764" t="s">
        <v>122</v>
      </c>
      <c r="C16" s="762"/>
      <c r="D16" s="758"/>
    </row>
    <row r="17" spans="1:8" ht="35.25" thickBot="1" x14ac:dyDescent="0.35">
      <c r="A17" s="765" t="s">
        <v>422</v>
      </c>
      <c r="B17" s="766">
        <f>LOOKUP(B16,A7:D14)</f>
        <v>69</v>
      </c>
      <c r="C17" s="759"/>
      <c r="D17" s="760"/>
    </row>
    <row r="18" spans="1:8" x14ac:dyDescent="0.3">
      <c r="A18" s="563" t="s">
        <v>423</v>
      </c>
      <c r="B18" s="571"/>
      <c r="C18" s="571"/>
      <c r="D18" s="564"/>
      <c r="H18" s="30"/>
    </row>
    <row r="19" spans="1:8" x14ac:dyDescent="0.3">
      <c r="A19" s="565"/>
      <c r="B19" s="761"/>
      <c r="C19" s="761"/>
      <c r="D19" s="566"/>
    </row>
    <row r="20" spans="1:8" ht="33" customHeight="1" thickBot="1" x14ac:dyDescent="0.35">
      <c r="A20" s="567"/>
      <c r="B20" s="572"/>
      <c r="C20" s="572"/>
      <c r="D20" s="568"/>
    </row>
  </sheetData>
  <mergeCells count="3">
    <mergeCell ref="A6:D6"/>
    <mergeCell ref="A18:D20"/>
    <mergeCell ref="A1:D5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835B-39EB-4DB5-938F-0DE34DE96A12}">
  <dimension ref="A1:B16"/>
  <sheetViews>
    <sheetView workbookViewId="0">
      <selection activeCell="F11" sqref="F11"/>
    </sheetView>
  </sheetViews>
  <sheetFormatPr defaultRowHeight="15" x14ac:dyDescent="0.25"/>
  <cols>
    <col min="1" max="1" width="45.42578125" customWidth="1"/>
    <col min="2" max="2" width="12.28515625" customWidth="1"/>
  </cols>
  <sheetData>
    <row r="1" spans="1:2" x14ac:dyDescent="0.25">
      <c r="A1" s="479"/>
      <c r="B1" s="481"/>
    </row>
    <row r="2" spans="1:2" x14ac:dyDescent="0.25">
      <c r="A2" s="482"/>
      <c r="B2" s="484"/>
    </row>
    <row r="3" spans="1:2" x14ac:dyDescent="0.25">
      <c r="A3" s="482"/>
      <c r="B3" s="484"/>
    </row>
    <row r="4" spans="1:2" x14ac:dyDescent="0.25">
      <c r="A4" s="482"/>
      <c r="B4" s="484"/>
    </row>
    <row r="5" spans="1:2" ht="15.75" thickBot="1" x14ac:dyDescent="0.3">
      <c r="A5" s="485"/>
      <c r="B5" s="487"/>
    </row>
    <row r="6" spans="1:2" ht="16.5" x14ac:dyDescent="0.25">
      <c r="A6" s="778" t="s">
        <v>428</v>
      </c>
      <c r="B6" s="779" t="s">
        <v>429</v>
      </c>
    </row>
    <row r="7" spans="1:2" ht="16.5" x14ac:dyDescent="0.25">
      <c r="A7" s="774" t="s">
        <v>430</v>
      </c>
      <c r="B7" s="775">
        <v>100</v>
      </c>
    </row>
    <row r="8" spans="1:2" ht="16.5" x14ac:dyDescent="0.25">
      <c r="A8" s="774" t="s">
        <v>431</v>
      </c>
      <c r="B8" s="775">
        <v>200</v>
      </c>
    </row>
    <row r="9" spans="1:2" ht="16.5" x14ac:dyDescent="0.25">
      <c r="A9" s="774" t="s">
        <v>430</v>
      </c>
      <c r="B9" s="775">
        <v>150</v>
      </c>
    </row>
    <row r="10" spans="1:2" ht="16.5" x14ac:dyDescent="0.25">
      <c r="A10" s="774" t="s">
        <v>431</v>
      </c>
      <c r="B10" s="775">
        <v>300</v>
      </c>
    </row>
    <row r="11" spans="1:2" ht="33.75" thickBot="1" x14ac:dyDescent="0.3">
      <c r="A11" s="776" t="s">
        <v>432</v>
      </c>
      <c r="B11" s="777" cm="1">
        <f t="array" ref="B11">SUM(_xlfn._xlws.FILTER(B7:B10,A7:A10="Apple"))</f>
        <v>250</v>
      </c>
    </row>
    <row r="12" spans="1:2" ht="17.25" thickBot="1" x14ac:dyDescent="0.3">
      <c r="A12" s="788"/>
      <c r="B12" s="789"/>
    </row>
    <row r="13" spans="1:2" ht="17.25" thickBot="1" x14ac:dyDescent="0.35">
      <c r="A13" s="786" t="s">
        <v>298</v>
      </c>
      <c r="B13" s="787"/>
    </row>
    <row r="14" spans="1:2" ht="16.5" customHeight="1" x14ac:dyDescent="0.25">
      <c r="A14" s="780" t="s">
        <v>433</v>
      </c>
      <c r="B14" s="781"/>
    </row>
    <row r="15" spans="1:2" x14ac:dyDescent="0.25">
      <c r="A15" s="782"/>
      <c r="B15" s="783"/>
    </row>
    <row r="16" spans="1:2" ht="27" customHeight="1" thickBot="1" x14ac:dyDescent="0.3">
      <c r="A16" s="784"/>
      <c r="B16" s="785"/>
    </row>
  </sheetData>
  <mergeCells count="4">
    <mergeCell ref="A14:B16"/>
    <mergeCell ref="A13:B13"/>
    <mergeCell ref="A1:B5"/>
    <mergeCell ref="A12:B12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8D5C-B2C5-4739-A024-7A290641120C}">
  <dimension ref="A5:B18"/>
  <sheetViews>
    <sheetView workbookViewId="0">
      <selection activeCell="B13" sqref="B13"/>
    </sheetView>
  </sheetViews>
  <sheetFormatPr defaultRowHeight="15" x14ac:dyDescent="0.25"/>
  <cols>
    <col min="1" max="1" width="37.28515625" customWidth="1"/>
    <col min="2" max="2" width="22" customWidth="1"/>
  </cols>
  <sheetData>
    <row r="5" spans="1:2" ht="15.75" thickBot="1" x14ac:dyDescent="0.3"/>
    <row r="6" spans="1:2" ht="17.25" thickBot="1" x14ac:dyDescent="0.3">
      <c r="A6" s="797" t="s">
        <v>434</v>
      </c>
      <c r="B6" s="798"/>
    </row>
    <row r="7" spans="1:2" ht="17.25" x14ac:dyDescent="0.3">
      <c r="A7" s="790" t="s">
        <v>435</v>
      </c>
      <c r="B7" s="793">
        <v>50000</v>
      </c>
    </row>
    <row r="8" spans="1:2" ht="17.25" x14ac:dyDescent="0.3">
      <c r="A8" s="233" t="s">
        <v>436</v>
      </c>
      <c r="B8" s="794">
        <v>0.05</v>
      </c>
    </row>
    <row r="9" spans="1:2" ht="17.25" x14ac:dyDescent="0.3">
      <c r="A9" s="233" t="s">
        <v>316</v>
      </c>
      <c r="B9" s="795">
        <v>94.5</v>
      </c>
    </row>
    <row r="10" spans="1:2" ht="17.25" x14ac:dyDescent="0.3">
      <c r="A10" s="791" t="s">
        <v>437</v>
      </c>
      <c r="B10" s="234">
        <v>60</v>
      </c>
    </row>
    <row r="11" spans="1:2" ht="17.25" x14ac:dyDescent="0.3">
      <c r="A11" s="233" t="s">
        <v>438</v>
      </c>
      <c r="B11" s="234">
        <v>12</v>
      </c>
    </row>
    <row r="12" spans="1:2" ht="16.5" x14ac:dyDescent="0.3">
      <c r="A12" s="9"/>
      <c r="B12" s="10"/>
    </row>
    <row r="13" spans="1:2" ht="17.25" x14ac:dyDescent="0.3">
      <c r="A13" s="792" t="s">
        <v>439</v>
      </c>
      <c r="B13" s="796"/>
    </row>
    <row r="14" spans="1:2" ht="17.25" thickBot="1" x14ac:dyDescent="0.35">
      <c r="A14" s="9"/>
      <c r="B14" s="10"/>
    </row>
    <row r="15" spans="1:2" x14ac:dyDescent="0.25">
      <c r="A15" s="563" t="s">
        <v>440</v>
      </c>
      <c r="B15" s="564"/>
    </row>
    <row r="16" spans="1:2" x14ac:dyDescent="0.25">
      <c r="A16" s="565"/>
      <c r="B16" s="566"/>
    </row>
    <row r="17" spans="1:2" x14ac:dyDescent="0.25">
      <c r="A17" s="565"/>
      <c r="B17" s="566"/>
    </row>
    <row r="18" spans="1:2" ht="15.75" thickBot="1" x14ac:dyDescent="0.3">
      <c r="A18" s="567"/>
      <c r="B18" s="568"/>
    </row>
  </sheetData>
  <mergeCells count="2">
    <mergeCell ref="A6:B6"/>
    <mergeCell ref="A15:B1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2A70-58AE-4122-8665-D99A19F8090D}">
  <dimension ref="A1:C12"/>
  <sheetViews>
    <sheetView tabSelected="1" workbookViewId="0">
      <selection activeCell="G13" sqref="G13"/>
    </sheetView>
  </sheetViews>
  <sheetFormatPr defaultRowHeight="15" x14ac:dyDescent="0.25"/>
  <cols>
    <col min="1" max="1" width="15.7109375" customWidth="1"/>
    <col min="2" max="2" width="14.42578125" customWidth="1"/>
    <col min="3" max="3" width="26.7109375" customWidth="1"/>
  </cols>
  <sheetData>
    <row r="1" spans="1:3" x14ac:dyDescent="0.25">
      <c r="A1" s="479"/>
      <c r="B1" s="480"/>
      <c r="C1" s="481"/>
    </row>
    <row r="2" spans="1:3" x14ac:dyDescent="0.25">
      <c r="A2" s="482"/>
      <c r="B2" s="801"/>
      <c r="C2" s="484"/>
    </row>
    <row r="3" spans="1:3" x14ac:dyDescent="0.25">
      <c r="A3" s="482"/>
      <c r="B3" s="801"/>
      <c r="C3" s="484"/>
    </row>
    <row r="4" spans="1:3" x14ac:dyDescent="0.25">
      <c r="A4" s="482"/>
      <c r="B4" s="801"/>
      <c r="C4" s="484"/>
    </row>
    <row r="5" spans="1:3" x14ac:dyDescent="0.25">
      <c r="A5" s="482"/>
      <c r="B5" s="801"/>
      <c r="C5" s="484"/>
    </row>
    <row r="6" spans="1:3" x14ac:dyDescent="0.25">
      <c r="A6" s="469" t="s">
        <v>441</v>
      </c>
      <c r="B6" s="470"/>
      <c r="C6" s="471"/>
    </row>
    <row r="7" spans="1:3" ht="15.75" x14ac:dyDescent="0.25">
      <c r="A7" s="799" t="s">
        <v>442</v>
      </c>
      <c r="B7" s="800"/>
      <c r="C7" s="802" t="s">
        <v>75</v>
      </c>
    </row>
    <row r="8" spans="1:3" ht="17.25" x14ac:dyDescent="0.3">
      <c r="A8" s="772">
        <v>10</v>
      </c>
      <c r="B8" s="177">
        <v>20</v>
      </c>
      <c r="C8" s="803" t="b">
        <f>NOT(A8&gt;=B8)</f>
        <v>1</v>
      </c>
    </row>
    <row r="9" spans="1:3" ht="17.25" thickBot="1" x14ac:dyDescent="0.35">
      <c r="A9" s="9"/>
      <c r="B9" s="804"/>
      <c r="C9" s="10"/>
    </row>
    <row r="10" spans="1:3" x14ac:dyDescent="0.25">
      <c r="A10" s="697" t="s">
        <v>443</v>
      </c>
      <c r="B10" s="698"/>
      <c r="C10" s="699"/>
    </row>
    <row r="11" spans="1:3" x14ac:dyDescent="0.25">
      <c r="A11" s="700"/>
      <c r="B11" s="805"/>
      <c r="C11" s="702"/>
    </row>
    <row r="12" spans="1:3" ht="15.75" thickBot="1" x14ac:dyDescent="0.3">
      <c r="A12" s="703"/>
      <c r="B12" s="704"/>
      <c r="C12" s="705"/>
    </row>
  </sheetData>
  <mergeCells count="3">
    <mergeCell ref="A6:C6"/>
    <mergeCell ref="A10:C12"/>
    <mergeCell ref="A1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ADDITION</vt:lpstr>
      <vt:lpstr>SUBTRACTION</vt:lpstr>
      <vt:lpstr>MULTIPLICATION</vt:lpstr>
      <vt:lpstr>DIVISION</vt:lpstr>
      <vt:lpstr>PROPER</vt:lpstr>
      <vt:lpstr>LOWER</vt:lpstr>
      <vt:lpstr>UPPER</vt:lpstr>
      <vt:lpstr>LEN</vt:lpstr>
      <vt:lpstr>CONCATENATE</vt:lpstr>
      <vt:lpstr>RIGHT</vt:lpstr>
      <vt:lpstr>LEFT</vt:lpstr>
      <vt:lpstr>TRIM</vt:lpstr>
      <vt:lpstr>AVERAGE</vt:lpstr>
      <vt:lpstr>COUNTA</vt:lpstr>
      <vt:lpstr>COUNT</vt:lpstr>
      <vt:lpstr>COUNTBLANK</vt:lpstr>
      <vt:lpstr>MINIMUM</vt:lpstr>
      <vt:lpstr>MAXIMUM</vt:lpstr>
      <vt:lpstr>SUM</vt:lpstr>
      <vt:lpstr>RANDBETWEEN</vt:lpstr>
      <vt:lpstr>LARGE</vt:lpstr>
      <vt:lpstr>SMALL</vt:lpstr>
      <vt:lpstr>SUMPRODUCT</vt:lpstr>
      <vt:lpstr>REPT</vt:lpstr>
      <vt:lpstr>IF</vt:lpstr>
      <vt:lpstr>AND</vt:lpstr>
      <vt:lpstr>SWITCH</vt:lpstr>
      <vt:lpstr>RANK</vt:lpstr>
      <vt:lpstr>VLOOKUP</vt:lpstr>
      <vt:lpstr>HLOOKUP</vt:lpstr>
      <vt:lpstr>XLOOKUP</vt:lpstr>
      <vt:lpstr>SUMIF</vt:lpstr>
      <vt:lpstr>SUMIFS</vt:lpstr>
      <vt:lpstr>COUNTIF</vt:lpstr>
      <vt:lpstr>COUNTIFS</vt:lpstr>
      <vt:lpstr>AVERAGEIF</vt:lpstr>
      <vt:lpstr>AVERAGEIFS</vt:lpstr>
      <vt:lpstr>SUMHLOOKUP</vt:lpstr>
      <vt:lpstr>SUM VLOOKUP</vt:lpstr>
      <vt:lpstr>INDEX</vt:lpstr>
      <vt:lpstr>MATCH</vt:lpstr>
      <vt:lpstr>XOR</vt:lpstr>
      <vt:lpstr>ROUNDUP</vt:lpstr>
      <vt:lpstr>CELING</vt:lpstr>
      <vt:lpstr>FLOOR</vt:lpstr>
      <vt:lpstr>FILTER</vt:lpstr>
      <vt:lpstr>SORT</vt:lpstr>
      <vt:lpstr>SEQUENCE</vt:lpstr>
      <vt:lpstr>FLASH FILL</vt:lpstr>
      <vt:lpstr>NETWORKING DAYS</vt:lpstr>
      <vt:lpstr>DATEDIF</vt:lpstr>
      <vt:lpstr>IF VLOOKUP</vt:lpstr>
      <vt:lpstr>TRANSPOSE</vt:lpstr>
      <vt:lpstr>BIKE EMI</vt:lpstr>
      <vt:lpstr>FILTERS</vt:lpstr>
      <vt:lpstr>PAYSLIP</vt:lpstr>
      <vt:lpstr>LOOKUP</vt:lpstr>
      <vt:lpstr>SUMFILTER</vt:lpstr>
      <vt:lpstr>Sheet3</vt:lpstr>
      <vt:lpstr>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CADRE NGO</dc:creator>
  <cp:lastModifiedBy>CADRE NGO</cp:lastModifiedBy>
  <dcterms:created xsi:type="dcterms:W3CDTF">2015-06-05T18:17:20Z</dcterms:created>
  <dcterms:modified xsi:type="dcterms:W3CDTF">2025-08-12T11:31:37Z</dcterms:modified>
</cp:coreProperties>
</file>