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tabRatio="951" activeTab="3"/>
  </bookViews>
  <sheets>
    <sheet name="MacroTAX" sheetId="17" r:id="rId1"/>
    <sheet name="Alcohol stragth" sheetId="15" state="hidden" r:id="rId2"/>
    <sheet name="13-07-2023 (stock)" sheetId="14" r:id="rId3"/>
    <sheet name="13-07-2023 (counter)" sheetId="13" r:id="rId4"/>
    <sheet name="11-07-2023 (stock)" sheetId="12" r:id="rId5"/>
    <sheet name="11-07-2023 (counter)" sheetId="10" r:id="rId6"/>
    <sheet name="09-07-2023 (counter)" sheetId="7" r:id="rId7"/>
    <sheet name="06-07-2023" sheetId="1" r:id="rId8"/>
    <sheet name="07-07-2023" sheetId="4" r:id="rId9"/>
    <sheet name="08-07-2023" sheetId="2" r:id="rId10"/>
    <sheet name="09-07-2023" sheetId="5" r:id="rId11"/>
    <sheet name="09-07-2023 (stock)" sheetId="6" r:id="rId12"/>
    <sheet name="10-07-2023 (stock)" sheetId="8" r:id="rId13"/>
    <sheet name="10-07-2023 (counter)" sheetId="9" r:id="rId14"/>
  </sheets>
  <calcPr calcId="125725"/>
</workbook>
</file>

<file path=xl/calcChain.xml><?xml version="1.0" encoding="utf-8"?>
<calcChain xmlns="http://schemas.openxmlformats.org/spreadsheetml/2006/main">
  <c r="I7" i="17"/>
  <c r="H7"/>
  <c r="G7"/>
  <c r="F7"/>
  <c r="E7"/>
  <c r="D7"/>
  <c r="C7"/>
  <c r="B7"/>
  <c r="B5" i="14"/>
  <c r="B6"/>
  <c r="B4"/>
  <c r="S2"/>
  <c r="S3"/>
  <c r="S4"/>
  <c r="E4"/>
  <c r="Q46"/>
  <c r="P33"/>
  <c r="O33"/>
  <c r="Q24"/>
  <c r="O13"/>
  <c r="O10"/>
  <c r="O9"/>
  <c r="O7"/>
  <c r="S6"/>
  <c r="O5"/>
  <c r="B19" i="12"/>
  <c r="P46" i="13"/>
  <c r="O33"/>
  <c r="N33"/>
  <c r="P24"/>
  <c r="G23"/>
  <c r="F23"/>
  <c r="N23" s="1"/>
  <c r="E23"/>
  <c r="D23"/>
  <c r="K22"/>
  <c r="G22"/>
  <c r="F22"/>
  <c r="N22" s="1"/>
  <c r="E22"/>
  <c r="D22"/>
  <c r="K21"/>
  <c r="G21"/>
  <c r="F21"/>
  <c r="N21" s="1"/>
  <c r="E21"/>
  <c r="D21"/>
  <c r="K20"/>
  <c r="G20"/>
  <c r="F20"/>
  <c r="N20" s="1"/>
  <c r="E20"/>
  <c r="D20"/>
  <c r="N19"/>
  <c r="K19"/>
  <c r="G19"/>
  <c r="F19"/>
  <c r="E19"/>
  <c r="D19"/>
  <c r="K18"/>
  <c r="G18"/>
  <c r="F18"/>
  <c r="N18" s="1"/>
  <c r="E18"/>
  <c r="D18"/>
  <c r="K17"/>
  <c r="G17"/>
  <c r="F17"/>
  <c r="N17" s="1"/>
  <c r="E17"/>
  <c r="D17"/>
  <c r="Q16"/>
  <c r="S16" s="1"/>
  <c r="K16"/>
  <c r="G16"/>
  <c r="F16"/>
  <c r="N16" s="1"/>
  <c r="E16"/>
  <c r="D16"/>
  <c r="K15"/>
  <c r="G15"/>
  <c r="F15"/>
  <c r="N15" s="1"/>
  <c r="E15"/>
  <c r="D15"/>
  <c r="K14"/>
  <c r="G14"/>
  <c r="F14"/>
  <c r="N14" s="1"/>
  <c r="E14"/>
  <c r="D14"/>
  <c r="K13"/>
  <c r="G13"/>
  <c r="F13"/>
  <c r="N13" s="1"/>
  <c r="E13"/>
  <c r="D13"/>
  <c r="K12"/>
  <c r="G12"/>
  <c r="F12"/>
  <c r="N12" s="1"/>
  <c r="E12"/>
  <c r="D12"/>
  <c r="K11"/>
  <c r="G11"/>
  <c r="F11"/>
  <c r="N11" s="1"/>
  <c r="E11"/>
  <c r="D11"/>
  <c r="K10"/>
  <c r="G10"/>
  <c r="F10"/>
  <c r="N10" s="1"/>
  <c r="E10"/>
  <c r="D10"/>
  <c r="K9"/>
  <c r="G9"/>
  <c r="F9"/>
  <c r="N9" s="1"/>
  <c r="E9"/>
  <c r="D9"/>
  <c r="K8"/>
  <c r="G8"/>
  <c r="F8"/>
  <c r="N8" s="1"/>
  <c r="E8"/>
  <c r="D8"/>
  <c r="K7"/>
  <c r="G7"/>
  <c r="F7"/>
  <c r="N7" s="1"/>
  <c r="E7"/>
  <c r="D7"/>
  <c r="R6"/>
  <c r="G6"/>
  <c r="K6" s="1"/>
  <c r="F6"/>
  <c r="N6" s="1"/>
  <c r="E6"/>
  <c r="D6"/>
  <c r="G5"/>
  <c r="K5" s="1"/>
  <c r="F5"/>
  <c r="N5" s="1"/>
  <c r="E5"/>
  <c r="D5"/>
  <c r="R4"/>
  <c r="K4"/>
  <c r="G4"/>
  <c r="F4"/>
  <c r="N4" s="1"/>
  <c r="D4"/>
  <c r="E4"/>
  <c r="R3"/>
  <c r="R2"/>
  <c r="B4" i="12"/>
  <c r="L4" s="1"/>
  <c r="L9"/>
  <c r="N46"/>
  <c r="M33"/>
  <c r="L33"/>
  <c r="N24"/>
  <c r="L13"/>
  <c r="L10"/>
  <c r="L7"/>
  <c r="P6"/>
  <c r="L5"/>
  <c r="P2"/>
  <c r="P46" i="10"/>
  <c r="O33"/>
  <c r="N33"/>
  <c r="P24"/>
  <c r="G23"/>
  <c r="F23"/>
  <c r="N23" s="1"/>
  <c r="E23"/>
  <c r="D23"/>
  <c r="N22"/>
  <c r="K22"/>
  <c r="G22"/>
  <c r="F22"/>
  <c r="E22"/>
  <c r="D22"/>
  <c r="G21"/>
  <c r="K21" s="1"/>
  <c r="F21"/>
  <c r="N21" s="1"/>
  <c r="E21"/>
  <c r="D21"/>
  <c r="K20"/>
  <c r="G20"/>
  <c r="F20"/>
  <c r="N20" s="1"/>
  <c r="E20"/>
  <c r="D20"/>
  <c r="G19"/>
  <c r="K19" s="1"/>
  <c r="F19"/>
  <c r="N19" s="1"/>
  <c r="E19"/>
  <c r="D19"/>
  <c r="N18"/>
  <c r="K18"/>
  <c r="G18"/>
  <c r="F18"/>
  <c r="E18"/>
  <c r="D18"/>
  <c r="G17"/>
  <c r="K17" s="1"/>
  <c r="F17"/>
  <c r="N17" s="1"/>
  <c r="E17"/>
  <c r="D17"/>
  <c r="G16"/>
  <c r="K16" s="1"/>
  <c r="F16"/>
  <c r="N16" s="1"/>
  <c r="E16"/>
  <c r="D16"/>
  <c r="N15"/>
  <c r="K15"/>
  <c r="G15"/>
  <c r="F15"/>
  <c r="E15"/>
  <c r="D15"/>
  <c r="G14"/>
  <c r="K14" s="1"/>
  <c r="F14"/>
  <c r="N14" s="1"/>
  <c r="E14"/>
  <c r="D14"/>
  <c r="K13"/>
  <c r="G13"/>
  <c r="E13"/>
  <c r="D13"/>
  <c r="F13"/>
  <c r="N13" s="1"/>
  <c r="N12"/>
  <c r="K12"/>
  <c r="G12"/>
  <c r="F12"/>
  <c r="E12"/>
  <c r="D12"/>
  <c r="G11"/>
  <c r="K11" s="1"/>
  <c r="F11"/>
  <c r="N11" s="1"/>
  <c r="E11"/>
  <c r="D11"/>
  <c r="K10"/>
  <c r="G10"/>
  <c r="F10"/>
  <c r="N10" s="1"/>
  <c r="E10"/>
  <c r="D10"/>
  <c r="G9"/>
  <c r="K9" s="1"/>
  <c r="F9"/>
  <c r="N9" s="1"/>
  <c r="E9"/>
  <c r="D9"/>
  <c r="K8"/>
  <c r="G8"/>
  <c r="F8"/>
  <c r="N8" s="1"/>
  <c r="E8"/>
  <c r="D8"/>
  <c r="G7"/>
  <c r="K7" s="1"/>
  <c r="F7"/>
  <c r="N7" s="1"/>
  <c r="E7"/>
  <c r="D7"/>
  <c r="R6"/>
  <c r="K6"/>
  <c r="G6"/>
  <c r="F6"/>
  <c r="N6" s="1"/>
  <c r="E6"/>
  <c r="D6"/>
  <c r="K5"/>
  <c r="G5"/>
  <c r="F5"/>
  <c r="N5" s="1"/>
  <c r="E5"/>
  <c r="D5"/>
  <c r="G4"/>
  <c r="K4" s="1"/>
  <c r="R4"/>
  <c r="R12" s="1"/>
  <c r="R2"/>
  <c r="B13" i="9"/>
  <c r="E13" s="1"/>
  <c r="B13" i="8"/>
  <c r="L13" s="1"/>
  <c r="B4"/>
  <c r="L4" s="1"/>
  <c r="B4" i="9"/>
  <c r="Q16" s="1"/>
  <c r="S16" s="1"/>
  <c r="P46"/>
  <c r="O33"/>
  <c r="N33"/>
  <c r="P24"/>
  <c r="G23"/>
  <c r="F23"/>
  <c r="N23" s="1"/>
  <c r="E23"/>
  <c r="D23"/>
  <c r="K22"/>
  <c r="G22"/>
  <c r="F22"/>
  <c r="N22" s="1"/>
  <c r="E22"/>
  <c r="D22"/>
  <c r="K21"/>
  <c r="G21"/>
  <c r="F21"/>
  <c r="N21" s="1"/>
  <c r="E21"/>
  <c r="D21"/>
  <c r="K20"/>
  <c r="G20"/>
  <c r="F20"/>
  <c r="N20" s="1"/>
  <c r="E20"/>
  <c r="D20"/>
  <c r="K19"/>
  <c r="G19"/>
  <c r="F19"/>
  <c r="N19" s="1"/>
  <c r="E19"/>
  <c r="D19"/>
  <c r="K18"/>
  <c r="G18"/>
  <c r="F18"/>
  <c r="N18" s="1"/>
  <c r="E18"/>
  <c r="D18"/>
  <c r="K17"/>
  <c r="G17"/>
  <c r="F17"/>
  <c r="N17" s="1"/>
  <c r="E17"/>
  <c r="D17"/>
  <c r="K16"/>
  <c r="G16"/>
  <c r="F16"/>
  <c r="N16" s="1"/>
  <c r="E16"/>
  <c r="D16"/>
  <c r="K15"/>
  <c r="G15"/>
  <c r="F15"/>
  <c r="N15" s="1"/>
  <c r="E15"/>
  <c r="D15"/>
  <c r="K14"/>
  <c r="G14"/>
  <c r="F14"/>
  <c r="N14" s="1"/>
  <c r="E14"/>
  <c r="D14"/>
  <c r="K13"/>
  <c r="G13"/>
  <c r="N12"/>
  <c r="G12"/>
  <c r="K12" s="1"/>
  <c r="F12"/>
  <c r="E12"/>
  <c r="D12"/>
  <c r="N11"/>
  <c r="G11"/>
  <c r="K11" s="1"/>
  <c r="F11"/>
  <c r="E11"/>
  <c r="D11"/>
  <c r="N10"/>
  <c r="G10"/>
  <c r="K10" s="1"/>
  <c r="F10"/>
  <c r="E10"/>
  <c r="D10"/>
  <c r="G9"/>
  <c r="K9" s="1"/>
  <c r="F9"/>
  <c r="N9" s="1"/>
  <c r="E9"/>
  <c r="D9"/>
  <c r="N8"/>
  <c r="K8"/>
  <c r="G8"/>
  <c r="F8"/>
  <c r="E8"/>
  <c r="D8"/>
  <c r="N7"/>
  <c r="K7"/>
  <c r="G7"/>
  <c r="F7"/>
  <c r="E7"/>
  <c r="D7"/>
  <c r="R6"/>
  <c r="K6"/>
  <c r="G6"/>
  <c r="F6"/>
  <c r="N6" s="1"/>
  <c r="E6"/>
  <c r="D6"/>
  <c r="K5"/>
  <c r="G5"/>
  <c r="F5"/>
  <c r="N5" s="1"/>
  <c r="E5"/>
  <c r="D5"/>
  <c r="K4"/>
  <c r="G4"/>
  <c r="R2"/>
  <c r="N46" i="8"/>
  <c r="M33"/>
  <c r="L33"/>
  <c r="N24"/>
  <c r="L10"/>
  <c r="L9"/>
  <c r="L7"/>
  <c r="P6"/>
  <c r="L5"/>
  <c r="P2"/>
  <c r="K5" i="7"/>
  <c r="K6"/>
  <c r="K7"/>
  <c r="K8"/>
  <c r="K9"/>
  <c r="K10"/>
  <c r="K11"/>
  <c r="K12"/>
  <c r="K13"/>
  <c r="K14"/>
  <c r="K15"/>
  <c r="K16"/>
  <c r="K17"/>
  <c r="K18"/>
  <c r="K19"/>
  <c r="K20"/>
  <c r="K21"/>
  <c r="K22"/>
  <c r="K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G20"/>
  <c r="G21"/>
  <c r="G22"/>
  <c r="G23"/>
  <c r="G5"/>
  <c r="G6"/>
  <c r="G7"/>
  <c r="G8"/>
  <c r="G9"/>
  <c r="G10"/>
  <c r="G11"/>
  <c r="G12"/>
  <c r="G13"/>
  <c r="G14"/>
  <c r="G15"/>
  <c r="G16"/>
  <c r="G17"/>
  <c r="G18"/>
  <c r="G19"/>
  <c r="F23"/>
  <c r="F5"/>
  <c r="F6"/>
  <c r="F7"/>
  <c r="F8"/>
  <c r="F9"/>
  <c r="F10"/>
  <c r="F11"/>
  <c r="F12"/>
  <c r="F13"/>
  <c r="F14"/>
  <c r="F15"/>
  <c r="F16"/>
  <c r="F17"/>
  <c r="F18"/>
  <c r="F19"/>
  <c r="F20"/>
  <c r="F21"/>
  <c r="F22"/>
  <c r="E15"/>
  <c r="E16"/>
  <c r="E17"/>
  <c r="E18"/>
  <c r="E19"/>
  <c r="E20"/>
  <c r="E21"/>
  <c r="E22"/>
  <c r="E23"/>
  <c r="E5"/>
  <c r="E6"/>
  <c r="E7"/>
  <c r="E8"/>
  <c r="E9"/>
  <c r="E10"/>
  <c r="E11"/>
  <c r="E12"/>
  <c r="E13"/>
  <c r="E1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N4"/>
  <c r="F4"/>
  <c r="G4"/>
  <c r="E4"/>
  <c r="D4"/>
  <c r="B4" i="6"/>
  <c r="P3" s="1"/>
  <c r="Q16" i="7"/>
  <c r="S16" s="1"/>
  <c r="P46"/>
  <c r="O33"/>
  <c r="N33"/>
  <c r="P24"/>
  <c r="R6"/>
  <c r="R4"/>
  <c r="R3"/>
  <c r="R2"/>
  <c r="N46" i="6"/>
  <c r="N24"/>
  <c r="P2"/>
  <c r="L5"/>
  <c r="M33"/>
  <c r="L33"/>
  <c r="L13"/>
  <c r="L10"/>
  <c r="L9"/>
  <c r="L7"/>
  <c r="P6"/>
  <c r="P4"/>
  <c r="L4"/>
  <c r="B4" i="2"/>
  <c r="B9"/>
  <c r="B5"/>
  <c r="B13"/>
  <c r="L13" i="5"/>
  <c r="L10"/>
  <c r="L9"/>
  <c r="L7"/>
  <c r="L4"/>
  <c r="M33"/>
  <c r="B5"/>
  <c r="B4"/>
  <c r="B13"/>
  <c r="L33"/>
  <c r="B9"/>
  <c r="B7"/>
  <c r="P6"/>
  <c r="L33" i="2"/>
  <c r="B33"/>
  <c r="P6"/>
  <c r="B7"/>
  <c r="B4" i="4"/>
  <c r="B34"/>
  <c r="C14"/>
  <c r="B13"/>
  <c r="B9"/>
  <c r="C5"/>
  <c r="B5"/>
  <c r="Q4"/>
  <c r="P4"/>
  <c r="Q4" i="1"/>
  <c r="P4"/>
  <c r="B34"/>
  <c r="B13"/>
  <c r="C14"/>
  <c r="C5"/>
  <c r="B5"/>
  <c r="B9"/>
  <c r="B4"/>
  <c r="S12" i="14" l="1"/>
  <c r="O4"/>
  <c r="R12" i="13"/>
  <c r="P4" i="12"/>
  <c r="P12" s="1"/>
  <c r="P3"/>
  <c r="F4" i="10"/>
  <c r="N4" s="1"/>
  <c r="Q16"/>
  <c r="S16" s="1"/>
  <c r="E4"/>
  <c r="D4"/>
  <c r="R3"/>
  <c r="D13" i="9"/>
  <c r="F13"/>
  <c r="N13" s="1"/>
  <c r="F4"/>
  <c r="N4" s="1"/>
  <c r="E4"/>
  <c r="D4"/>
  <c r="R3"/>
  <c r="R4"/>
  <c r="R12" s="1"/>
  <c r="P3" i="8"/>
  <c r="P4"/>
  <c r="P12" s="1"/>
  <c r="R12" i="7"/>
  <c r="P12" i="6"/>
  <c r="P4" i="2"/>
  <c r="P12" s="1"/>
  <c r="P4" i="5"/>
  <c r="P12" s="1"/>
</calcChain>
</file>

<file path=xl/comments1.xml><?xml version="1.0" encoding="utf-8"?>
<comments xmlns="http://schemas.openxmlformats.org/spreadsheetml/2006/main">
  <authors>
    <author>HP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<sst xmlns="http://schemas.openxmlformats.org/spreadsheetml/2006/main" count="1130" uniqueCount="120">
  <si>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</si>
  <si>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</si>
  <si>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</si>
  <si>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</si>
  <si>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</si>
  <si>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</si>
  <si>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</si>
  <si>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</si>
  <si>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</si>
  <si>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</si>
  <si>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</si>
  <si>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</si>
  <si>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</si>
  <si>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</si>
  <si>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</si>
  <si>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</si>
  <si>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</si>
  <si>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</si>
  <si>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</si>
  <si>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</si>
  <si>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</si>
  <si>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</si>
  <si>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</si>
  <si>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</si>
  <si>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</si>
  <si>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</si>
  <si>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</si>
  <si>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</si>
  <si>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</si>
  <si>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</si>
  <si>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</si>
  <si>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</si>
  <si>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</si>
  <si>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</si>
  <si>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</si>
  <si>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</si>
  <si>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</si>
  <si>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</si>
  <si>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</si>
  <si>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</si>
  <si>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</si>
  <si>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</si>
  <si>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</si>
  <si>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</si>
  <si>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</si>
  <si>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</si>
  <si>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</si>
  <si>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</si>
  <si>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</si>
  <si>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</si>
  <si>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</si>
  <si>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</si>
  <si>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</si>
  <si>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</si>
  <si>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</si>
  <si>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</si>
  <si>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</si>
  <si>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</si>
  <si>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</si>
  <si>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</si>
  <si>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</si>
  <si>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</si>
  <si>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</si>
  <si>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</si>
  <si>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</si>
  <si>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</si>
  <si>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</si>
  <si>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</si>
  <si>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</si>
  <si>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</si>
  <si>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</si>
  <si>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</si>
  <si>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</si>
  <si>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</si>
  <si>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</si>
  <si>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</si>
  <si>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</si>
  <si>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</si>
  <si>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</si>
  <si>
    <t>missing one bottol</t>
  </si>
  <si>
    <t>M.L.(max:750)</t>
  </si>
  <si>
    <t>stock</t>
  </si>
  <si>
    <t>openStock</t>
  </si>
  <si>
    <t>packbagez</t>
  </si>
  <si>
    <t>Tittle</t>
  </si>
  <si>
    <t>FULL</t>
  </si>
  <si>
    <t>Liter</t>
  </si>
  <si>
    <t>unit.M.L.(min:60)</t>
  </si>
  <si>
    <t>pack</t>
  </si>
  <si>
    <t>TODAY</t>
  </si>
  <si>
    <t>kings heri</t>
  </si>
  <si>
    <t>waterbottol10/-</t>
  </si>
  <si>
    <t>soda</t>
  </si>
  <si>
    <t>sprite</t>
  </si>
  <si>
    <t>thumsup</t>
  </si>
  <si>
    <t>waterbottol20/-</t>
  </si>
  <si>
    <t>appy</t>
  </si>
  <si>
    <t>Whisky</t>
  </si>
  <si>
    <t>Scotch</t>
  </si>
  <si>
    <t>Premium</t>
  </si>
  <si>
    <t>Brandy</t>
  </si>
  <si>
    <t>MAX</t>
  </si>
  <si>
    <t>MIN</t>
  </si>
  <si>
    <t xml:space="preserve">Alcohol </t>
  </si>
  <si>
    <t>Catiyallist(%)</t>
  </si>
  <si>
    <t>Vaperize(%)</t>
  </si>
  <si>
    <t>Strangth(%)</t>
  </si>
  <si>
    <r>
      <rPr>
        <b/>
        <sz val="11"/>
        <color theme="1"/>
        <rFont val="Calibri"/>
        <family val="2"/>
        <scheme val="minor"/>
      </rPr>
      <t>SPRITE</t>
    </r>
    <r>
      <rPr>
        <sz val="11"/>
        <color theme="1"/>
        <rFont val="Calibri"/>
        <family val="2"/>
        <scheme val="minor"/>
      </rPr>
      <t>:</t>
    </r>
    <r>
      <rPr>
        <i/>
        <sz val="11"/>
        <color theme="1"/>
        <rFont val="Calibri"/>
        <family val="2"/>
        <scheme val="minor"/>
      </rPr>
      <t>CHAIN-SMOKER</t>
    </r>
  </si>
  <si>
    <t>wine</t>
  </si>
  <si>
    <t>vodka</t>
  </si>
  <si>
    <t>rum</t>
  </si>
  <si>
    <t>beer</t>
  </si>
  <si>
    <t>gin</t>
  </si>
  <si>
    <t>750ml</t>
  </si>
  <si>
    <t>650ml</t>
  </si>
  <si>
    <t>60ml</t>
  </si>
  <si>
    <t>ALCOHOL STRAnTH</t>
  </si>
  <si>
    <t>VAPERIZ STRAntH</t>
  </si>
  <si>
    <t>CATYALIST STRAnTH</t>
  </si>
  <si>
    <t>TAX</t>
  </si>
</sst>
</file>

<file path=xl/styles.xml><?xml version="1.0" encoding="utf-8"?>
<styleSheet xmlns="http://schemas.openxmlformats.org/spreadsheetml/2006/main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  <numFmt numFmtId="167" formatCode="0.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  <border>
      <left/>
      <right/>
      <top/>
      <bottom style="thin">
        <color rgb="FF92B1D6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  <xf numFmtId="0" fontId="6" fillId="3" borderId="5" xfId="0" applyFont="1" applyFill="1" applyBorder="1"/>
    <xf numFmtId="0" fontId="6" fillId="3" borderId="1" xfId="0" applyFont="1" applyFill="1" applyBorder="1"/>
    <xf numFmtId="0" fontId="0" fillId="3" borderId="1" xfId="0" applyFont="1" applyFill="1" applyBorder="1"/>
    <xf numFmtId="0" fontId="7" fillId="3" borderId="5" xfId="0" applyFont="1" applyFill="1" applyBorder="1"/>
    <xf numFmtId="0" fontId="0" fillId="12" borderId="1" xfId="0" applyFill="1" applyBorder="1"/>
    <xf numFmtId="0" fontId="0" fillId="12" borderId="0" xfId="0" applyFill="1"/>
    <xf numFmtId="0" fontId="0" fillId="12" borderId="4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12" borderId="0" xfId="0" applyFill="1" applyBorder="1"/>
    <xf numFmtId="0" fontId="0" fillId="0" borderId="0" xfId="0" applyAlignment="1">
      <alignment horizontal="center"/>
    </xf>
    <xf numFmtId="10" fontId="0" fillId="0" borderId="0" xfId="11" applyNumberFormat="1" applyFont="1" applyAlignment="1">
      <alignment horizontal="center"/>
    </xf>
    <xf numFmtId="0" fontId="0" fillId="0" borderId="16" xfId="0" applyBorder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1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0" fillId="5" borderId="0" xfId="0" applyFill="1" applyBorder="1" applyAlignment="1">
      <alignment horizontal="center"/>
    </xf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  <xf numFmtId="0" fontId="1" fillId="26" borderId="0" xfId="0" applyFont="1" applyFill="1" applyAlignment="1">
      <alignment horizontal="center" wrapText="1"/>
    </xf>
    <xf numFmtId="0" fontId="0" fillId="11" borderId="15" xfId="0" applyFill="1" applyBorder="1" applyAlignment="1">
      <alignment horizontal="center" vertical="center" wrapText="1" shrinkToFit="1"/>
    </xf>
    <xf numFmtId="0" fontId="0" fillId="27" borderId="0" xfId="0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11" applyNumberFormat="1" applyFont="1" applyAlignment="1">
      <alignment horizontal="center"/>
    </xf>
    <xf numFmtId="0" fontId="1" fillId="0" borderId="0" xfId="0" applyFont="1"/>
  </cellXfs>
  <cellStyles count="12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omma" xfId="10" builtinId="3"/>
    <cellStyle name="Currency" xfId="1" builtinId="4"/>
    <cellStyle name="Good" xfId="2" builtinId="26"/>
    <cellStyle name="Normal" xfId="0" builtinId="0"/>
    <cellStyle name="Percent" xfId="11" builtinId="5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autoTitleDeleted val="1"/>
    <c:view3D>
      <c:perspective val="30"/>
    </c:view3D>
    <c:plotArea>
      <c:layout>
        <c:manualLayout>
          <c:layoutTarget val="inner"/>
          <c:xMode val="edge"/>
          <c:yMode val="edge"/>
          <c:x val="0.11313912328839912"/>
          <c:y val="2.8526462976297805E-2"/>
          <c:w val="0.65774357736358202"/>
          <c:h val="0.75796450430209628"/>
        </c:manualLayout>
      </c:layout>
      <c:line3DChart>
        <c:grouping val="standard"/>
        <c:ser>
          <c:idx val="0"/>
          <c:order val="0"/>
          <c:tx>
            <c:strRef>
              <c:f>'13-07-2023 (stock)'!$E$1:$E$2</c:f>
              <c:strCache>
                <c:ptCount val="1"/>
                <c:pt idx="0">
                  <c:v>Opening Bottal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(stock)'!$E$3:$E$55</c:f>
              <c:numCache>
                <c:formatCode>General</c:formatCode>
                <c:ptCount val="53"/>
                <c:pt idx="1">
                  <c:v>95</c:v>
                </c:pt>
              </c:numCache>
            </c:numRef>
          </c:val>
        </c:ser>
        <c:ser>
          <c:idx val="1"/>
          <c:order val="1"/>
          <c:tx>
            <c:strRef>
              <c:f>'13-07-2023 (stock)'!$F$1:$F$2</c:f>
              <c:strCache>
                <c:ptCount val="1"/>
                <c:pt idx="0">
                  <c:v>Opening M.L.(max:750)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(stock)'!$F$3:$F$55</c:f>
              <c:numCache>
                <c:formatCode>General</c:formatCode>
                <c:ptCount val="53"/>
                <c:pt idx="43">
                  <c:v>300</c:v>
                </c:pt>
                <c:pt idx="47">
                  <c:v>700</c:v>
                </c:pt>
                <c:pt idx="51">
                  <c:v>600</c:v>
                </c:pt>
              </c:numCache>
            </c:numRef>
          </c:val>
        </c:ser>
        <c:ser>
          <c:idx val="2"/>
          <c:order val="2"/>
          <c:tx>
            <c:strRef>
              <c:f>'13-07-2023 (stock)'!$G$1:$G$2</c:f>
              <c:strCache>
                <c:ptCount val="1"/>
                <c:pt idx="0">
                  <c:v>Recived Bottal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(stock)'!$G$3:$G$55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'13-07-2023 (stock)'!$H$1:$H$2</c:f>
              <c:strCache>
                <c:ptCount val="1"/>
                <c:pt idx="0">
                  <c:v>Recived M.L.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(stock)'!$H$3:$H$55</c:f>
              <c:numCache>
                <c:formatCode>General</c:formatCode>
                <c:ptCount val="53"/>
              </c:numCache>
            </c:numRef>
          </c:val>
        </c:ser>
        <c:ser>
          <c:idx val="4"/>
          <c:order val="4"/>
          <c:tx>
            <c:strRef>
              <c:f>'13-07-2023 (stock)'!$I$1:$I$2</c:f>
              <c:strCache>
                <c:ptCount val="1"/>
                <c:pt idx="0">
                  <c:v>Sale Bottal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(stock)'!$I$3:$I$55</c:f>
              <c:numCache>
                <c:formatCode>General</c:formatCode>
                <c:ptCount val="53"/>
                <c:pt idx="30" formatCode="_ [$₹-4009]\ * #,##0.00_ ;_ [$₹-4009]\ * \-#,##0.00_ ;_ [$₹-4009]\ * &quot;-&quot;??_ ;_ @_ ">
                  <c:v>400</c:v>
                </c:pt>
              </c:numCache>
            </c:numRef>
          </c:val>
        </c:ser>
        <c:ser>
          <c:idx val="5"/>
          <c:order val="5"/>
          <c:tx>
            <c:strRef>
              <c:f>'13-07-2023 (stock)'!$J$1:$J$2</c:f>
              <c:strCache>
                <c:ptCount val="1"/>
                <c:pt idx="0">
                  <c:v>Sale 60M.L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(stock)'!$J$3:$J$55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'13-07-2023 (stock)'!$K$1:$K$2</c:f>
              <c:strCache>
                <c:ptCount val="1"/>
                <c:pt idx="0">
                  <c:v>Sale 30M.L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(stock)'!$K$3:$K$55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'13-07-2023 (stock)'!$L$1:$L$2</c:f>
              <c:strCache>
                <c:ptCount val="1"/>
                <c:pt idx="0">
                  <c:v>Rate Bottal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(stock)'!$L$3:$L$55</c:f>
              <c:numCache>
                <c:formatCode>_ [$₹-4009]\ * #,##0.00_ ;_ [$₹-4009]\ * \-#,##0.00_ ;_ [$₹-4009]\ * "-"??_ ;_ @_ </c:formatCode>
                <c:ptCount val="53"/>
                <c:pt idx="1">
                  <c:v>710</c:v>
                </c:pt>
                <c:pt idx="2">
                  <c:v>880</c:v>
                </c:pt>
                <c:pt idx="4">
                  <c:v>1900</c:v>
                </c:pt>
                <c:pt idx="6">
                  <c:v>880</c:v>
                </c:pt>
                <c:pt idx="7">
                  <c:v>880</c:v>
                </c:pt>
                <c:pt idx="10">
                  <c:v>880</c:v>
                </c:pt>
                <c:pt idx="30">
                  <c:v>230</c:v>
                </c:pt>
                <c:pt idx="31">
                  <c:v>320</c:v>
                </c:pt>
                <c:pt idx="32">
                  <c:v>320</c:v>
                </c:pt>
                <c:pt idx="33">
                  <c:v>400</c:v>
                </c:pt>
                <c:pt idx="34">
                  <c:v>320</c:v>
                </c:pt>
              </c:numCache>
            </c:numRef>
          </c:val>
        </c:ser>
        <c:ser>
          <c:idx val="8"/>
          <c:order val="8"/>
          <c:tx>
            <c:strRef>
              <c:f>'13-07-2023 (stock)'!$M$1:$M$2</c:f>
              <c:strCache>
                <c:ptCount val="1"/>
                <c:pt idx="0">
                  <c:v>Rate 60M.L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(stock)'!$M$3:$M$55</c:f>
              <c:numCache>
                <c:formatCode>General</c:formatCode>
                <c:ptCount val="53"/>
              </c:numCache>
            </c:numRef>
          </c:val>
        </c:ser>
        <c:ser>
          <c:idx val="9"/>
          <c:order val="9"/>
          <c:tx>
            <c:strRef>
              <c:f>'13-07-2023 (stock)'!$N$1:$N$2</c:f>
              <c:strCache>
                <c:ptCount val="1"/>
                <c:pt idx="0">
                  <c:v>Rate 30M.L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(stock)'!$N$3:$N$55</c:f>
              <c:numCache>
                <c:formatCode>General</c:formatCode>
                <c:ptCount val="53"/>
              </c:numCache>
            </c:numRef>
          </c:val>
        </c:ser>
        <c:ser>
          <c:idx val="10"/>
          <c:order val="10"/>
          <c:tx>
            <c:strRef>
              <c:f>'13-07-2023 (stock)'!$O$1:$O$2</c:f>
              <c:strCache>
                <c:ptCount val="1"/>
                <c:pt idx="0">
                  <c:v>Amount Rupees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(stock)'!$O$3:$O$55</c:f>
              <c:numCache>
                <c:formatCode>_ [$₹-4009]\ * #,##0.00_ ;_ [$₹-4009]\ * \-#,##0.00_ ;_ [$₹-4009]\ * "-"??_ ;_ @_ </c:formatCode>
                <c:ptCount val="53"/>
                <c:pt idx="1">
                  <c:v>67450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30">
                  <c:v>0</c:v>
                </c:pt>
                <c:pt idx="36">
                  <c:v>150</c:v>
                </c:pt>
                <c:pt idx="37">
                  <c:v>190</c:v>
                </c:pt>
                <c:pt idx="38">
                  <c:v>170</c:v>
                </c:pt>
                <c:pt idx="39">
                  <c:v>190</c:v>
                </c:pt>
                <c:pt idx="41">
                  <c:v>130</c:v>
                </c:pt>
                <c:pt idx="43">
                  <c:v>350</c:v>
                </c:pt>
                <c:pt idx="44">
                  <c:v>550</c:v>
                </c:pt>
                <c:pt idx="45">
                  <c:v>1000</c:v>
                </c:pt>
                <c:pt idx="46">
                  <c:v>300</c:v>
                </c:pt>
                <c:pt idx="47">
                  <c:v>300</c:v>
                </c:pt>
                <c:pt idx="48">
                  <c:v>600</c:v>
                </c:pt>
              </c:numCache>
            </c:numRef>
          </c:val>
        </c:ser>
        <c:ser>
          <c:idx val="11"/>
          <c:order val="11"/>
          <c:tx>
            <c:strRef>
              <c:f>'13-07-2023 (stock)'!$P$1:$P$2</c:f>
              <c:strCache>
                <c:ptCount val="1"/>
                <c:pt idx="0">
                  <c:v>Amount Spriit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(stock)'!$P$3:$P$55</c:f>
              <c:numCache>
                <c:formatCode>General</c:formatCode>
                <c:ptCount val="53"/>
                <c:pt idx="1">
                  <c:v>0</c:v>
                </c:pt>
                <c:pt idx="6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30" formatCode="_ [$₹-4009]\ * #,##0.00_ ;_ [$₹-4009]\ * \-#,##0.00_ ;_ [$₹-4009]\ * &quot;-&quot;??_ ;_ @_ ">
                  <c:v>0</c:v>
                </c:pt>
                <c:pt idx="3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'13-07-2023 (stock)'!$Q$1:$Q$2</c:f>
              <c:strCache>
                <c:ptCount val="1"/>
                <c:pt idx="0">
                  <c:v>Amount Spriit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(stock)'!$Q$3:$Q$55</c:f>
              <c:numCache>
                <c:formatCode>General</c:formatCode>
                <c:ptCount val="53"/>
                <c:pt idx="8">
                  <c:v>4</c:v>
                </c:pt>
                <c:pt idx="21">
                  <c:v>0</c:v>
                </c:pt>
                <c:pt idx="43">
                  <c:v>1600</c:v>
                </c:pt>
              </c:numCache>
            </c:numRef>
          </c:val>
        </c:ser>
        <c:ser>
          <c:idx val="13"/>
          <c:order val="13"/>
          <c:tx>
            <c:strRef>
              <c:f>'13-07-2023 (stock)'!$R$1:$R$2</c:f>
              <c:strCache>
                <c:ptCount val="1"/>
                <c:pt idx="0">
                  <c:v>Amount openStock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(stock)'!$R$3:$R$55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 &quot;₹&quot;\ * #,##0.00_ ;_ &quot;₹&quot;\ * \-#,##0.00_ ;_ &quot;₹&quot;\ * &quot;-&quot;??_ ;_ @_ 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'13-07-2023 (stock)'!$S$1:$S$2</c:f>
              <c:strCache>
                <c:ptCount val="1"/>
                <c:pt idx="0">
                  <c:v>Amount 0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(stock)'!$S$3:$S$55</c:f>
              <c:numCache>
                <c:formatCode>General</c:formatCode>
                <c:ptCount val="53"/>
                <c:pt idx="0">
                  <c:v>95</c:v>
                </c:pt>
                <c:pt idx="1">
                  <c:v>95</c:v>
                </c:pt>
                <c:pt idx="3">
                  <c:v>0</c:v>
                </c:pt>
                <c:pt idx="9" formatCode="_-* #,##0.00\ [$CHF-100C]_-;\-* #,##0.00\ [$CHF-100C]_-;_-* &quot;-&quot;??\ [$CHF-100C]_-;_-@_-">
                  <c:v>95</c:v>
                </c:pt>
              </c:numCache>
            </c:numRef>
          </c:val>
        </c:ser>
        <c:ser>
          <c:idx val="15"/>
          <c:order val="15"/>
          <c:tx>
            <c:strRef>
              <c:f>'13-07-2023 (stock)'!$T$1:$T$2</c:f>
              <c:strCache>
                <c:ptCount val="1"/>
                <c:pt idx="0">
                  <c:v>Amount 0</c:v>
                </c:pt>
              </c:strCache>
            </c:strRef>
          </c:tx>
          <c:cat>
            <c:strRef>
              <c:f>'13-07-2023 (stock)'!$A$3:$A$55</c:f>
              <c:strCache>
                <c:ptCount val="53"/>
                <c:pt idx="0">
                  <c:v>WHISKY</c:v>
                </c:pt>
                <c:pt idx="1">
                  <c:v>m`Donalls No.1</c:v>
                </c:pt>
                <c:pt idx="2">
                  <c:v>megic Moment</c:v>
                </c:pt>
                <c:pt idx="3">
                  <c:v>J.W Red Lable</c:v>
                </c:pt>
                <c:pt idx="4">
                  <c:v>Black Dog</c:v>
                </c:pt>
                <c:pt idx="5">
                  <c:v>Techers 50</c:v>
                </c:pt>
                <c:pt idx="6">
                  <c:v>After Dark</c:v>
                </c:pt>
                <c:pt idx="7">
                  <c:v>American Pride</c:v>
                </c:pt>
                <c:pt idx="8">
                  <c:v>Ac Black</c:v>
                </c:pt>
                <c:pt idx="9">
                  <c:v>Dream Gold Scoch</c:v>
                </c:pt>
                <c:pt idx="10">
                  <c:v>Royal Chalange</c:v>
                </c:pt>
                <c:pt idx="11">
                  <c:v>Signature</c:v>
                </c:pt>
                <c:pt idx="12">
                  <c:v>Double Black</c:v>
                </c:pt>
                <c:pt idx="13">
                  <c:v>J.W Black Lable</c:v>
                </c:pt>
                <c:pt idx="14">
                  <c:v>Blender Pride RESRVE</c:v>
                </c:pt>
                <c:pt idx="15">
                  <c:v>Blander Pride</c:v>
                </c:pt>
                <c:pt idx="16">
                  <c:v>Royal Stage</c:v>
                </c:pt>
                <c:pt idx="17">
                  <c:v>Antyquity Blue</c:v>
                </c:pt>
                <c:pt idx="18">
                  <c:v>O.C Blue</c:v>
                </c:pt>
                <c:pt idx="19">
                  <c:v>Imperial Blue</c:v>
                </c:pt>
                <c:pt idx="20">
                  <c:v>Rock Ford</c:v>
                </c:pt>
                <c:pt idx="21">
                  <c:v>Vodka / gin</c:v>
                </c:pt>
                <c:pt idx="22">
                  <c:v>Absulut</c:v>
                </c:pt>
                <c:pt idx="23">
                  <c:v>Simron off Orange</c:v>
                </c:pt>
                <c:pt idx="24">
                  <c:v>Simron off</c:v>
                </c:pt>
                <c:pt idx="25">
                  <c:v>Fule</c:v>
                </c:pt>
                <c:pt idx="26">
                  <c:v>White Miss Chief</c:v>
                </c:pt>
                <c:pt idx="27">
                  <c:v>Magic Momvment</c:v>
                </c:pt>
                <c:pt idx="28">
                  <c:v>Bockadi Lemon</c:v>
                </c:pt>
                <c:pt idx="29">
                  <c:v>BEER</c:v>
                </c:pt>
                <c:pt idx="30">
                  <c:v>BUDWEISER</c:v>
                </c:pt>
                <c:pt idx="31">
                  <c:v>KINGFISHER</c:v>
                </c:pt>
                <c:pt idx="32">
                  <c:v>HAV500</c:v>
                </c:pt>
                <c:pt idx="33">
                  <c:v>CORONA</c:v>
                </c:pt>
                <c:pt idx="34">
                  <c:v>CARLSBERG</c:v>
                </c:pt>
                <c:pt idx="35">
                  <c:v>RUM</c:v>
                </c:pt>
                <c:pt idx="36">
                  <c:v>BLACK BARRY</c:v>
                </c:pt>
                <c:pt idx="37">
                  <c:v>OLD MONK</c:v>
                </c:pt>
                <c:pt idx="38">
                  <c:v>CONTESA</c:v>
                </c:pt>
                <c:pt idx="39">
                  <c:v>BAKADI</c:v>
                </c:pt>
                <c:pt idx="40">
                  <c:v>BRANDY</c:v>
                </c:pt>
                <c:pt idx="41">
                  <c:v>MORPHEUS</c:v>
                </c:pt>
                <c:pt idx="42">
                  <c:v>PREMIUM</c:v>
                </c:pt>
                <c:pt idx="43">
                  <c:v>RAD LABEL</c:v>
                </c:pt>
                <c:pt idx="44">
                  <c:v>BLACK LABEL</c:v>
                </c:pt>
                <c:pt idx="45">
                  <c:v>GOLD LABEL</c:v>
                </c:pt>
                <c:pt idx="46">
                  <c:v>BALLANTINES</c:v>
                </c:pt>
                <c:pt idx="47">
                  <c:v>VAT69</c:v>
                </c:pt>
                <c:pt idx="48">
                  <c:v>CHIVAS REGAL 12 Years</c:v>
                </c:pt>
                <c:pt idx="49">
                  <c:v>SINGELTON</c:v>
                </c:pt>
                <c:pt idx="50">
                  <c:v>100 piper</c:v>
                </c:pt>
                <c:pt idx="51">
                  <c:v>Black &amp; White</c:v>
                </c:pt>
                <c:pt idx="52">
                  <c:v>Blue Logon</c:v>
                </c:pt>
              </c:strCache>
            </c:strRef>
          </c:cat>
          <c:val>
            <c:numRef>
              <c:f>'13-07-2023 (stock)'!$T$3:$T$55</c:f>
              <c:numCache>
                <c:formatCode>General</c:formatCode>
                <c:ptCount val="53"/>
                <c:pt idx="1">
                  <c:v>0</c:v>
                </c:pt>
              </c:numCache>
            </c:numRef>
          </c:val>
        </c:ser>
        <c:axId val="113373568"/>
        <c:axId val="113375104"/>
        <c:axId val="107705216"/>
      </c:line3DChart>
      <c:catAx>
        <c:axId val="113373568"/>
        <c:scaling>
          <c:orientation val="minMax"/>
        </c:scaling>
        <c:axPos val="b"/>
        <c:majorGridlines/>
        <c:minorGridlines/>
        <c:tickLblPos val="nextTo"/>
        <c:crossAx val="113375104"/>
        <c:crosses val="autoZero"/>
        <c:auto val="1"/>
        <c:lblAlgn val="ctr"/>
        <c:lblOffset val="100"/>
      </c:catAx>
      <c:valAx>
        <c:axId val="113375104"/>
        <c:scaling>
          <c:orientation val="minMax"/>
        </c:scaling>
        <c:axPos val="l"/>
        <c:majorGridlines/>
        <c:numFmt formatCode="General" sourceLinked="1"/>
        <c:tickLblPos val="nextTo"/>
        <c:crossAx val="113373568"/>
        <c:crosses val="autoZero"/>
        <c:crossBetween val="between"/>
      </c:valAx>
      <c:serAx>
        <c:axId val="107705216"/>
        <c:scaling>
          <c:orientation val="minMax"/>
        </c:scaling>
        <c:axPos val="b"/>
        <c:tickLblPos val="nextTo"/>
        <c:crossAx val="113375104"/>
        <c:crosses val="autoZero"/>
      </c:ser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65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B13" sqref="B13"/>
    </sheetView>
  </sheetViews>
  <sheetFormatPr defaultRowHeight="14.5"/>
  <cols>
    <col min="1" max="1" width="18.90625" customWidth="1"/>
    <col min="2" max="2" width="8.7265625" customWidth="1"/>
  </cols>
  <sheetData>
    <row r="1" spans="1:10">
      <c r="A1" s="74" t="s">
        <v>107</v>
      </c>
      <c r="B1" s="75" t="s">
        <v>97</v>
      </c>
      <c r="C1" s="75" t="s">
        <v>98</v>
      </c>
      <c r="D1" s="75" t="s">
        <v>99</v>
      </c>
      <c r="E1" s="75" t="s">
        <v>100</v>
      </c>
      <c r="F1" s="75" t="s">
        <v>108</v>
      </c>
      <c r="G1" s="75" t="s">
        <v>109</v>
      </c>
      <c r="H1" s="75" t="s">
        <v>110</v>
      </c>
      <c r="I1" s="75" t="s">
        <v>111</v>
      </c>
      <c r="J1" s="75" t="s">
        <v>112</v>
      </c>
    </row>
    <row r="2" spans="1:10">
      <c r="A2" t="s">
        <v>101</v>
      </c>
      <c r="B2" s="50" t="s">
        <v>113</v>
      </c>
      <c r="C2" s="50" t="s">
        <v>113</v>
      </c>
      <c r="D2" s="50" t="s">
        <v>113</v>
      </c>
      <c r="E2" t="s">
        <v>113</v>
      </c>
      <c r="F2" t="s">
        <v>113</v>
      </c>
      <c r="G2" t="s">
        <v>113</v>
      </c>
      <c r="H2" t="s">
        <v>113</v>
      </c>
      <c r="I2" t="s">
        <v>114</v>
      </c>
    </row>
    <row r="3" spans="1:10">
      <c r="A3" t="s">
        <v>102</v>
      </c>
      <c r="B3" s="50" t="s">
        <v>115</v>
      </c>
      <c r="C3" s="50" t="s">
        <v>115</v>
      </c>
      <c r="D3" s="50" t="s">
        <v>115</v>
      </c>
      <c r="E3" t="s">
        <v>115</v>
      </c>
      <c r="F3" t="s">
        <v>115</v>
      </c>
      <c r="G3" t="s">
        <v>115</v>
      </c>
      <c r="H3" t="s">
        <v>115</v>
      </c>
      <c r="I3" t="s">
        <v>115</v>
      </c>
    </row>
    <row r="4" spans="1:10">
      <c r="A4" t="s">
        <v>116</v>
      </c>
      <c r="B4" s="51">
        <v>0.42799999999999999</v>
      </c>
      <c r="C4" s="53">
        <v>0.34399999999999997</v>
      </c>
      <c r="D4" s="53">
        <v>0.43</v>
      </c>
    </row>
    <row r="5" spans="1:10">
      <c r="A5" t="s">
        <v>117</v>
      </c>
      <c r="B5" s="76">
        <v>0.75</v>
      </c>
      <c r="C5" s="76">
        <v>0.65</v>
      </c>
      <c r="D5" s="76">
        <v>0.75</v>
      </c>
    </row>
    <row r="6" spans="1:10">
      <c r="A6" t="s">
        <v>118</v>
      </c>
      <c r="B6" s="77">
        <v>0.23200000000000001</v>
      </c>
      <c r="C6" s="54">
        <v>0.26800000000000002</v>
      </c>
      <c r="D6" s="54">
        <v>0.23200000000000001</v>
      </c>
    </row>
    <row r="7" spans="1:10">
      <c r="A7" s="78" t="s">
        <v>119</v>
      </c>
      <c r="B7" s="53">
        <f>B5-(B4+B6)</f>
        <v>8.9999999999999969E-2</v>
      </c>
      <c r="C7" s="53">
        <f t="shared" ref="C7:I7" si="0">C5-(C4+C6)</f>
        <v>3.8000000000000034E-2</v>
      </c>
      <c r="D7" s="53">
        <f t="shared" si="0"/>
        <v>8.7999999999999967E-2</v>
      </c>
      <c r="E7" s="53">
        <f t="shared" si="0"/>
        <v>0</v>
      </c>
      <c r="F7" s="53">
        <f t="shared" si="0"/>
        <v>0</v>
      </c>
      <c r="G7" s="53">
        <f t="shared" si="0"/>
        <v>0</v>
      </c>
      <c r="H7" s="53">
        <f t="shared" si="0"/>
        <v>0</v>
      </c>
      <c r="I7" s="53">
        <f t="shared" si="0"/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4" sqref="B4"/>
    </sheetView>
  </sheetViews>
  <sheetFormatPr defaultRowHeight="14.5"/>
  <cols>
    <col min="1" max="1" width="17.632812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7">
      <c r="A4" t="s">
        <v>13</v>
      </c>
      <c r="B4" s="12">
        <f>10*12-3</f>
        <v>117</v>
      </c>
      <c r="C4" s="11"/>
      <c r="D4" s="8"/>
      <c r="E4" s="9"/>
      <c r="I4" s="22">
        <v>710</v>
      </c>
      <c r="L4" s="24">
        <f>B4*I4</f>
        <v>83070</v>
      </c>
      <c r="M4" t="s">
        <v>43</v>
      </c>
      <c r="O4" s="33" t="s">
        <v>9</v>
      </c>
      <c r="P4">
        <f>SUM(B4:B23)</f>
        <v>190</v>
      </c>
      <c r="Q4">
        <v>0</v>
      </c>
    </row>
    <row r="5" spans="1:17">
      <c r="A5" t="s">
        <v>14</v>
      </c>
      <c r="B5" s="40">
        <f>1+3-3</f>
        <v>1</v>
      </c>
      <c r="C5" s="39" t="s">
        <v>79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>
        <f>B7*I7</f>
        <v>1900</v>
      </c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>
        <v>880</v>
      </c>
      <c r="L9" s="24">
        <f>B9*I9</f>
        <v>6160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193</v>
      </c>
    </row>
    <row r="13" spans="1:17">
      <c r="A13" t="s">
        <v>6</v>
      </c>
      <c r="B13" s="13">
        <f>5+5*12-3-3</f>
        <v>59</v>
      </c>
      <c r="C13" s="11"/>
      <c r="D13" s="8"/>
      <c r="E13" s="9"/>
      <c r="I13" s="22">
        <v>880</v>
      </c>
      <c r="L13" s="24">
        <f>B13*I13</f>
        <v>51920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64" t="s">
        <v>77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6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</row>
    <row r="33" spans="1:13">
      <c r="A33" t="s">
        <v>59</v>
      </c>
      <c r="B33">
        <v>36</v>
      </c>
      <c r="F33" s="24">
        <v>400</v>
      </c>
      <c r="I33" s="24">
        <v>230</v>
      </c>
      <c r="L33" s="24">
        <f>I33*B33</f>
        <v>8280</v>
      </c>
      <c r="M33" s="22">
        <f>F33*B33</f>
        <v>14400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pans="1:13">
      <c r="A44" t="s">
        <v>69</v>
      </c>
      <c r="I44" s="22"/>
      <c r="L44" s="24">
        <v>130</v>
      </c>
    </row>
    <row r="45" spans="1:13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15" sqref="B15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O3" t="s">
        <v>81</v>
      </c>
      <c r="P3">
        <f>SUM(B4:B23)</f>
        <v>187</v>
      </c>
    </row>
    <row r="4" spans="1:17">
      <c r="A4" t="s">
        <v>13</v>
      </c>
      <c r="B4" s="12">
        <f>119-1</f>
        <v>118</v>
      </c>
      <c r="C4" s="11">
        <v>500</v>
      </c>
      <c r="D4" s="8"/>
      <c r="E4" s="9"/>
      <c r="I4" s="22">
        <v>710</v>
      </c>
      <c r="L4" s="24">
        <f>B4*I4</f>
        <v>83780</v>
      </c>
      <c r="M4" t="s">
        <v>43</v>
      </c>
      <c r="O4" s="33" t="s">
        <v>9</v>
      </c>
      <c r="P4">
        <f>SUM(B4:B23)</f>
        <v>187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v>9</v>
      </c>
      <c r="C9" s="11"/>
      <c r="D9" s="8"/>
      <c r="E9" s="9"/>
      <c r="I9" s="22">
        <v>880</v>
      </c>
      <c r="L9" s="24">
        <f>B9*I9</f>
        <v>7920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188</v>
      </c>
    </row>
    <row r="13" spans="1:17">
      <c r="A13" t="s">
        <v>6</v>
      </c>
      <c r="B13" s="13">
        <v>52</v>
      </c>
      <c r="C13" s="11"/>
      <c r="D13" s="8"/>
      <c r="E13" s="9"/>
      <c r="I13" s="22">
        <v>880</v>
      </c>
      <c r="L13" s="24">
        <f>B13*I13</f>
        <v>45760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64" t="s">
        <v>77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6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pans="1:14">
      <c r="A44" t="s">
        <v>69</v>
      </c>
      <c r="I44" s="22"/>
      <c r="L44" s="24">
        <v>130</v>
      </c>
    </row>
    <row r="45" spans="1:14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13" sqref="B13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O3" t="s">
        <v>81</v>
      </c>
      <c r="P3">
        <f>SUM(B4:B23)</f>
        <v>181</v>
      </c>
    </row>
    <row r="4" spans="1:17">
      <c r="A4" t="s">
        <v>13</v>
      </c>
      <c r="B4" s="12">
        <f>119-1-2</f>
        <v>116</v>
      </c>
      <c r="C4" s="11">
        <v>500</v>
      </c>
      <c r="D4" s="8"/>
      <c r="E4" s="9"/>
      <c r="I4" s="22">
        <v>710</v>
      </c>
      <c r="L4" s="24">
        <f>B4*I4</f>
        <v>82360</v>
      </c>
      <c r="M4" t="s">
        <v>43</v>
      </c>
      <c r="O4" s="33" t="s">
        <v>9</v>
      </c>
      <c r="P4">
        <f>SUM(B4:B23)</f>
        <v>181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v>9</v>
      </c>
      <c r="C9" s="11"/>
      <c r="D9" s="8"/>
      <c r="E9" s="9"/>
      <c r="I9" s="22">
        <v>880</v>
      </c>
      <c r="L9" s="24">
        <f>B9*I9</f>
        <v>7920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182</v>
      </c>
    </row>
    <row r="13" spans="1:17">
      <c r="A13" t="s">
        <v>6</v>
      </c>
      <c r="B13" s="13">
        <f>52-2-1-1</f>
        <v>48</v>
      </c>
      <c r="C13" s="11"/>
      <c r="D13" s="8"/>
      <c r="E13" s="9"/>
      <c r="I13" s="22">
        <v>880</v>
      </c>
      <c r="L13" s="24">
        <f>B13*I13</f>
        <v>42240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64" t="s">
        <v>77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6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pans="1:14">
      <c r="A44" t="s">
        <v>69</v>
      </c>
      <c r="I44" s="22"/>
      <c r="L44" s="24">
        <v>130</v>
      </c>
    </row>
    <row r="45" spans="1:14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55"/>
  <sheetViews>
    <sheetView topLeftCell="A4" workbookViewId="0">
      <selection activeCell="B14" sqref="B1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7" t="s">
        <v>10</v>
      </c>
      <c r="C1" s="58"/>
      <c r="D1" s="59" t="s">
        <v>16</v>
      </c>
      <c r="E1" s="60"/>
      <c r="F1" s="72" t="s">
        <v>83</v>
      </c>
      <c r="G1" s="72"/>
      <c r="H1" s="61" t="s">
        <v>17</v>
      </c>
      <c r="I1" s="61"/>
      <c r="J1" s="61"/>
      <c r="K1" s="61" t="s">
        <v>20</v>
      </c>
      <c r="L1" s="61"/>
      <c r="M1" s="61"/>
      <c r="N1" s="62" t="s">
        <v>21</v>
      </c>
      <c r="O1" s="63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Q3" t="s">
        <v>81</v>
      </c>
      <c r="R3">
        <f>SUM(B4:B23)</f>
        <v>26</v>
      </c>
    </row>
    <row r="4" spans="1:19">
      <c r="A4" t="s">
        <v>13</v>
      </c>
      <c r="B4" s="12">
        <f>4+2</f>
        <v>6</v>
      </c>
      <c r="C4" s="11">
        <v>500</v>
      </c>
      <c r="D4" s="46">
        <f>IF(C4&gt;60,B4+1,B4)</f>
        <v>7</v>
      </c>
      <c r="E4" s="46">
        <f>750*B4+C4</f>
        <v>5000</v>
      </c>
      <c r="F4" s="46">
        <f>ROUND((750*B4+C4)/60,0)</f>
        <v>83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9130</v>
      </c>
      <c r="O4" t="s">
        <v>43</v>
      </c>
      <c r="Q4" s="33" t="s">
        <v>9</v>
      </c>
      <c r="R4">
        <f>SUM(B4:B23)</f>
        <v>26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27</v>
      </c>
    </row>
    <row r="13" spans="1:19">
      <c r="A13" t="s">
        <v>6</v>
      </c>
      <c r="B13" s="13">
        <f>3+5+1</f>
        <v>9</v>
      </c>
      <c r="C13" s="11"/>
      <c r="D13" s="46">
        <f t="shared" si="0"/>
        <v>9</v>
      </c>
      <c r="E13" s="46">
        <f t="shared" si="1"/>
        <v>6750</v>
      </c>
      <c r="F13" s="46">
        <f t="shared" si="2"/>
        <v>113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14690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82.13333333333334</v>
      </c>
      <c r="R16" s="22">
        <v>110</v>
      </c>
      <c r="S16" s="22">
        <f>R16*Q16</f>
        <v>9034.6666666666679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64" t="s">
        <v>77</v>
      </c>
      <c r="B24" s="65"/>
      <c r="C24" s="65"/>
      <c r="D24" s="73"/>
      <c r="E24" s="73"/>
      <c r="F24" s="73"/>
      <c r="G24" s="73"/>
      <c r="H24" s="65"/>
      <c r="I24" s="65"/>
      <c r="J24" s="65"/>
      <c r="K24" s="65"/>
      <c r="L24" s="65"/>
      <c r="M24" s="65"/>
      <c r="N24" s="65"/>
      <c r="O24" s="66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spans="1:16">
      <c r="A44" t="s">
        <v>69</v>
      </c>
      <c r="K44" s="22"/>
      <c r="L44" s="24">
        <v>130</v>
      </c>
    </row>
    <row r="45" spans="1:16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45:O45"/>
    <mergeCell ref="B1:C1"/>
    <mergeCell ref="D1:E1"/>
    <mergeCell ref="F1:G1"/>
    <mergeCell ref="H1:J1"/>
    <mergeCell ref="K1:M1"/>
    <mergeCell ref="N1:O1"/>
    <mergeCell ref="A3:O3"/>
    <mergeCell ref="A24:O24"/>
    <mergeCell ref="A32:O32"/>
    <mergeCell ref="A38:O38"/>
    <mergeCell ref="A43:O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selection activeCell="D15" sqref="D15"/>
    </sheetView>
  </sheetViews>
  <sheetFormatPr defaultRowHeight="14.5"/>
  <cols>
    <col min="1" max="1" width="17.6328125" customWidth="1"/>
    <col min="2" max="2" width="14.81640625" style="53" customWidth="1"/>
    <col min="3" max="3" width="10.7265625" style="53" customWidth="1"/>
    <col min="4" max="4" width="11.26953125" style="50" customWidth="1"/>
    <col min="6" max="6" width="14.54296875" customWidth="1"/>
    <col min="12" max="12" width="10.1796875" bestFit="1" customWidth="1"/>
    <col min="15" max="16" width="11.1796875" bestFit="1" customWidth="1"/>
    <col min="18" max="18" width="10.08984375" customWidth="1"/>
    <col min="19" max="19" width="11.36328125" bestFit="1" customWidth="1"/>
  </cols>
  <sheetData>
    <row r="1" spans="1:20">
      <c r="C1" s="53" t="s">
        <v>103</v>
      </c>
      <c r="D1" s="52"/>
      <c r="E1" s="57" t="s">
        <v>10</v>
      </c>
      <c r="F1" s="58"/>
      <c r="G1" s="59" t="s">
        <v>16</v>
      </c>
      <c r="H1" s="60"/>
      <c r="I1" s="61" t="s">
        <v>17</v>
      </c>
      <c r="J1" s="61"/>
      <c r="K1" s="61"/>
      <c r="L1" s="61" t="s">
        <v>20</v>
      </c>
      <c r="M1" s="61"/>
      <c r="N1" s="61"/>
      <c r="O1" s="62" t="s">
        <v>21</v>
      </c>
      <c r="P1" s="63"/>
    </row>
    <row r="2" spans="1:20">
      <c r="B2" s="53" t="s">
        <v>104</v>
      </c>
      <c r="C2" s="53" t="s">
        <v>106</v>
      </c>
      <c r="D2" s="50" t="s">
        <v>105</v>
      </c>
      <c r="E2" s="1" t="s">
        <v>11</v>
      </c>
      <c r="F2" s="1" t="s">
        <v>80</v>
      </c>
      <c r="G2" s="3" t="s">
        <v>11</v>
      </c>
      <c r="H2" s="3" t="s">
        <v>12</v>
      </c>
      <c r="I2" s="2" t="s">
        <v>11</v>
      </c>
      <c r="J2" s="2" t="s">
        <v>19</v>
      </c>
      <c r="K2" s="2" t="s">
        <v>18</v>
      </c>
      <c r="L2" s="30" t="s">
        <v>11</v>
      </c>
      <c r="M2" s="2" t="s">
        <v>19</v>
      </c>
      <c r="N2" s="2" t="s">
        <v>18</v>
      </c>
      <c r="O2" s="23" t="s">
        <v>22</v>
      </c>
      <c r="P2" s="14" t="s">
        <v>42</v>
      </c>
      <c r="R2" t="s">
        <v>82</v>
      </c>
      <c r="S2">
        <f>SUM(F4:F23)</f>
        <v>0</v>
      </c>
    </row>
    <row r="3" spans="1:20">
      <c r="A3" s="55" t="s">
        <v>9</v>
      </c>
      <c r="B3" s="55"/>
      <c r="C3" s="55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R3" t="s">
        <v>81</v>
      </c>
      <c r="S3">
        <f>SUM(E4:E23)</f>
        <v>95</v>
      </c>
    </row>
    <row r="4" spans="1:20">
      <c r="A4" t="s">
        <v>13</v>
      </c>
      <c r="B4" s="54">
        <f>(175.8-(0.2+58.2)-100)/D4</f>
        <v>0.23200000000000007</v>
      </c>
      <c r="C4" s="51">
        <v>0.42799999999999999</v>
      </c>
      <c r="D4" s="50">
        <v>75</v>
      </c>
      <c r="E4" s="12">
        <f>8*12-1</f>
        <v>95</v>
      </c>
      <c r="F4" s="11"/>
      <c r="G4" s="8"/>
      <c r="H4" s="9"/>
      <c r="L4" s="22">
        <v>710</v>
      </c>
      <c r="O4" s="24">
        <f>E4*L4</f>
        <v>67450</v>
      </c>
      <c r="P4" t="s">
        <v>43</v>
      </c>
      <c r="R4" s="33" t="s">
        <v>9</v>
      </c>
      <c r="S4">
        <f>SUM(E4:E23)</f>
        <v>95</v>
      </c>
      <c r="T4">
        <v>0</v>
      </c>
    </row>
    <row r="5" spans="1:20">
      <c r="A5" t="s">
        <v>14</v>
      </c>
      <c r="B5" s="54">
        <f t="shared" ref="B5:B6" si="0">(175.8-(0.2+58.2)-100)/D5</f>
        <v>0.26769230769230778</v>
      </c>
      <c r="C5" s="53">
        <v>0.34399999999999997</v>
      </c>
      <c r="D5" s="50">
        <v>65</v>
      </c>
      <c r="E5" s="41"/>
      <c r="F5" s="42"/>
      <c r="G5" s="8"/>
      <c r="H5" s="9"/>
      <c r="L5" s="22">
        <v>880</v>
      </c>
      <c r="O5" s="24">
        <f>E5*L5</f>
        <v>0</v>
      </c>
      <c r="R5" s="26" t="s">
        <v>49</v>
      </c>
    </row>
    <row r="6" spans="1:20">
      <c r="A6" t="s">
        <v>23</v>
      </c>
      <c r="B6" s="54">
        <f t="shared" si="0"/>
        <v>0.23200000000000007</v>
      </c>
      <c r="C6" s="53">
        <v>0.43</v>
      </c>
      <c r="D6" s="50">
        <v>75</v>
      </c>
      <c r="E6" s="13"/>
      <c r="F6" s="11"/>
      <c r="G6" s="8"/>
      <c r="H6" s="9"/>
      <c r="O6" s="24"/>
      <c r="R6" s="35" t="s">
        <v>50</v>
      </c>
      <c r="S6">
        <f>SUM(E46:E55)</f>
        <v>0</v>
      </c>
    </row>
    <row r="7" spans="1:20">
      <c r="A7" t="s">
        <v>0</v>
      </c>
      <c r="E7" s="13"/>
      <c r="F7" s="11"/>
      <c r="G7" s="8"/>
      <c r="H7" s="9"/>
      <c r="L7" s="22">
        <v>1900</v>
      </c>
      <c r="O7" s="24">
        <f>E7*L7</f>
        <v>0</v>
      </c>
      <c r="R7" s="27" t="s">
        <v>52</v>
      </c>
    </row>
    <row r="8" spans="1:20">
      <c r="A8" t="s">
        <v>26</v>
      </c>
      <c r="E8" s="13"/>
      <c r="F8" s="11"/>
      <c r="G8" s="8"/>
      <c r="H8" s="9"/>
      <c r="L8" s="22"/>
      <c r="O8" s="24"/>
      <c r="R8" s="29" t="s">
        <v>53</v>
      </c>
    </row>
    <row r="9" spans="1:20">
      <c r="A9" t="s">
        <v>1</v>
      </c>
      <c r="E9" s="13"/>
      <c r="F9" s="11"/>
      <c r="G9" s="8"/>
      <c r="H9" s="9"/>
      <c r="L9" s="22">
        <v>880</v>
      </c>
      <c r="O9" s="24">
        <f>E9*L9</f>
        <v>0</v>
      </c>
      <c r="P9" t="s">
        <v>48</v>
      </c>
      <c r="R9" s="34" t="s">
        <v>54</v>
      </c>
    </row>
    <row r="10" spans="1:20">
      <c r="A10" t="s">
        <v>2</v>
      </c>
      <c r="E10" s="13"/>
      <c r="F10" s="11"/>
      <c r="G10" s="8"/>
      <c r="H10" s="9"/>
      <c r="L10" s="22">
        <v>880</v>
      </c>
      <c r="O10" s="24">
        <f>E10*L10</f>
        <v>0</v>
      </c>
      <c r="R10" s="32" t="s">
        <v>41</v>
      </c>
    </row>
    <row r="11" spans="1:20">
      <c r="A11" t="s">
        <v>3</v>
      </c>
      <c r="E11" s="13"/>
      <c r="F11" s="11"/>
      <c r="G11" s="8"/>
      <c r="H11" s="9"/>
      <c r="L11" s="22"/>
      <c r="O11" s="24"/>
      <c r="Q11">
        <v>4</v>
      </c>
      <c r="R11" s="28" t="s">
        <v>51</v>
      </c>
    </row>
    <row r="12" spans="1:20">
      <c r="A12" t="s">
        <v>4</v>
      </c>
      <c r="E12" s="13"/>
      <c r="F12" s="11"/>
      <c r="G12" s="8"/>
      <c r="H12" s="9"/>
      <c r="O12" s="24"/>
      <c r="R12" s="36" t="s">
        <v>78</v>
      </c>
      <c r="S12" s="38">
        <f>SUM(S4:S11)</f>
        <v>95</v>
      </c>
    </row>
    <row r="13" spans="1:20">
      <c r="A13" t="s">
        <v>6</v>
      </c>
      <c r="C13" s="53">
        <v>0.42799999999999999</v>
      </c>
      <c r="D13" s="50">
        <v>75</v>
      </c>
      <c r="E13" s="13"/>
      <c r="F13" s="11"/>
      <c r="G13" s="8"/>
      <c r="H13" s="9"/>
      <c r="L13" s="22">
        <v>880</v>
      </c>
      <c r="O13" s="24">
        <f>E13*L13</f>
        <v>0</v>
      </c>
      <c r="P13" t="s">
        <v>44</v>
      </c>
    </row>
    <row r="14" spans="1:20">
      <c r="A14" t="s">
        <v>7</v>
      </c>
      <c r="E14" s="13"/>
      <c r="F14" s="11"/>
      <c r="G14" s="8"/>
      <c r="H14" s="9"/>
      <c r="L14" s="22"/>
      <c r="O14" s="24"/>
      <c r="P14" t="s">
        <v>55</v>
      </c>
    </row>
    <row r="15" spans="1:20">
      <c r="A15" t="s">
        <v>24</v>
      </c>
      <c r="E15" s="13"/>
      <c r="F15" s="11"/>
      <c r="G15" s="5"/>
      <c r="H15" s="4"/>
      <c r="L15" s="22"/>
      <c r="O15" s="24"/>
    </row>
    <row r="16" spans="1:20">
      <c r="A16" t="s">
        <v>25</v>
      </c>
      <c r="E16" s="13"/>
      <c r="F16" s="11"/>
      <c r="G16" s="5"/>
      <c r="H16" s="4"/>
      <c r="L16" s="22"/>
      <c r="O16" s="24"/>
      <c r="R16" s="37"/>
    </row>
    <row r="17" spans="1:17">
      <c r="A17" t="s">
        <v>57</v>
      </c>
      <c r="E17" s="13"/>
      <c r="F17" s="11"/>
      <c r="G17" s="5"/>
      <c r="H17" s="4"/>
      <c r="L17" s="22"/>
      <c r="O17" s="24"/>
      <c r="P17" t="s">
        <v>58</v>
      </c>
    </row>
    <row r="18" spans="1:17">
      <c r="A18" t="s">
        <v>28</v>
      </c>
      <c r="E18" s="13"/>
      <c r="F18" s="11"/>
      <c r="G18" s="5"/>
      <c r="H18" s="4"/>
      <c r="L18" s="22"/>
      <c r="O18" s="24"/>
      <c r="P18" t="s">
        <v>56</v>
      </c>
    </row>
    <row r="19" spans="1:17">
      <c r="A19" t="s">
        <v>30</v>
      </c>
      <c r="E19" s="13"/>
      <c r="F19" s="11"/>
      <c r="G19" s="5"/>
      <c r="H19" s="4"/>
      <c r="L19" s="22"/>
      <c r="O19" s="24"/>
      <c r="P19" t="s">
        <v>45</v>
      </c>
    </row>
    <row r="20" spans="1:17">
      <c r="A20" t="s">
        <v>29</v>
      </c>
      <c r="E20" s="13"/>
      <c r="F20" s="11"/>
      <c r="G20" s="5"/>
      <c r="H20" s="4"/>
      <c r="L20" s="22"/>
      <c r="O20" s="24"/>
    </row>
    <row r="21" spans="1:17">
      <c r="A21" t="s">
        <v>32</v>
      </c>
      <c r="E21" s="13"/>
      <c r="F21" s="11"/>
      <c r="G21" s="15"/>
      <c r="H21" s="15"/>
      <c r="L21" s="22"/>
      <c r="O21" s="24"/>
    </row>
    <row r="22" spans="1:17">
      <c r="A22" t="s">
        <v>46</v>
      </c>
      <c r="E22" s="16"/>
      <c r="F22" s="17"/>
      <c r="G22" s="15"/>
      <c r="H22" s="15"/>
      <c r="L22" s="22"/>
      <c r="O22" s="24"/>
      <c r="P22" t="s">
        <v>47</v>
      </c>
    </row>
    <row r="23" spans="1:17">
      <c r="A23" t="s">
        <v>31</v>
      </c>
      <c r="E23" s="16"/>
      <c r="F23" s="17"/>
      <c r="G23" s="15"/>
      <c r="H23" s="15"/>
      <c r="L23" s="22"/>
      <c r="O23" s="24"/>
    </row>
    <row r="24" spans="1:17">
      <c r="A24" s="64" t="s">
        <v>77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  <c r="Q24">
        <f>SUM(F4:F23)</f>
        <v>0</v>
      </c>
    </row>
    <row r="25" spans="1:17">
      <c r="A25" t="s">
        <v>34</v>
      </c>
      <c r="L25" s="22"/>
      <c r="O25" s="24"/>
    </row>
    <row r="26" spans="1:17">
      <c r="A26" t="s">
        <v>35</v>
      </c>
      <c r="L26" s="22"/>
      <c r="O26" s="24"/>
    </row>
    <row r="27" spans="1:17">
      <c r="A27" t="s">
        <v>36</v>
      </c>
      <c r="L27" s="22"/>
      <c r="O27" s="24"/>
    </row>
    <row r="28" spans="1:17">
      <c r="A28" t="s">
        <v>37</v>
      </c>
      <c r="L28" s="22"/>
      <c r="O28" s="24"/>
    </row>
    <row r="29" spans="1:17">
      <c r="A29" t="s">
        <v>38</v>
      </c>
      <c r="L29" s="22"/>
      <c r="O29" s="24"/>
    </row>
    <row r="30" spans="1:17">
      <c r="A30" t="s">
        <v>39</v>
      </c>
      <c r="L30" s="22"/>
      <c r="O30" s="24"/>
    </row>
    <row r="31" spans="1:17">
      <c r="A31" t="s">
        <v>40</v>
      </c>
      <c r="L31" s="22"/>
      <c r="O31" s="24"/>
    </row>
    <row r="32" spans="1:17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</row>
    <row r="33" spans="1:17">
      <c r="A33" t="s">
        <v>59</v>
      </c>
      <c r="I33" s="24">
        <v>400</v>
      </c>
      <c r="L33" s="24">
        <v>230</v>
      </c>
      <c r="O33" s="24">
        <f>L33*E33</f>
        <v>0</v>
      </c>
      <c r="P33" s="22">
        <f>I33*E33</f>
        <v>0</v>
      </c>
    </row>
    <row r="34" spans="1:17">
      <c r="A34" t="s">
        <v>60</v>
      </c>
      <c r="L34" s="22">
        <v>320</v>
      </c>
      <c r="O34" s="24"/>
    </row>
    <row r="35" spans="1:17">
      <c r="A35" t="s">
        <v>61</v>
      </c>
      <c r="L35" s="22">
        <v>320</v>
      </c>
      <c r="O35" s="24"/>
    </row>
    <row r="36" spans="1:17">
      <c r="A36" t="s">
        <v>62</v>
      </c>
      <c r="L36" s="22">
        <v>400</v>
      </c>
      <c r="O36" s="24"/>
    </row>
    <row r="37" spans="1:17">
      <c r="A37" t="s">
        <v>63</v>
      </c>
      <c r="L37" s="22">
        <v>320</v>
      </c>
      <c r="O37" s="24"/>
    </row>
    <row r="38" spans="1:17">
      <c r="A38" s="68" t="s">
        <v>54</v>
      </c>
      <c r="B38" s="68"/>
      <c r="C38" s="68"/>
      <c r="D38" s="68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7">
      <c r="A39" t="s">
        <v>64</v>
      </c>
      <c r="L39" s="22"/>
      <c r="O39" s="22">
        <v>150</v>
      </c>
    </row>
    <row r="40" spans="1:17">
      <c r="A40" t="s">
        <v>65</v>
      </c>
      <c r="L40" s="22"/>
      <c r="O40" s="22">
        <v>190</v>
      </c>
    </row>
    <row r="41" spans="1:17">
      <c r="A41" t="s">
        <v>66</v>
      </c>
      <c r="L41" s="22"/>
      <c r="O41" s="22">
        <v>170</v>
      </c>
    </row>
    <row r="42" spans="1:17">
      <c r="A42" t="s">
        <v>67</v>
      </c>
      <c r="L42" s="22"/>
      <c r="O42" s="22">
        <v>190</v>
      </c>
      <c r="P42" t="s">
        <v>68</v>
      </c>
    </row>
    <row r="43" spans="1:17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</row>
    <row r="44" spans="1:17">
      <c r="A44" t="s">
        <v>69</v>
      </c>
      <c r="L44" s="22"/>
      <c r="O44" s="24">
        <v>130</v>
      </c>
    </row>
    <row r="45" spans="1:17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7">
      <c r="A46" t="s">
        <v>70</v>
      </c>
      <c r="F46">
        <v>300</v>
      </c>
      <c r="L46" s="22"/>
      <c r="O46" s="24">
        <v>350</v>
      </c>
      <c r="Q46">
        <f>SUM(F4:F23)+SUM(F46:F54)</f>
        <v>1600</v>
      </c>
    </row>
    <row r="47" spans="1:17">
      <c r="A47" t="s">
        <v>71</v>
      </c>
      <c r="C47" s="51">
        <v>0.43</v>
      </c>
      <c r="L47" s="22"/>
      <c r="O47" s="24">
        <v>550</v>
      </c>
    </row>
    <row r="48" spans="1:17">
      <c r="A48" t="s">
        <v>73</v>
      </c>
      <c r="E48" s="13"/>
      <c r="F48" s="11"/>
      <c r="G48" s="8"/>
      <c r="H48" s="9"/>
      <c r="L48" s="22"/>
      <c r="O48" s="24">
        <v>1000</v>
      </c>
    </row>
    <row r="49" spans="1:15">
      <c r="A49" t="s">
        <v>72</v>
      </c>
      <c r="L49" s="22"/>
      <c r="O49" s="24">
        <v>300</v>
      </c>
    </row>
    <row r="50" spans="1:15">
      <c r="A50" t="s">
        <v>5</v>
      </c>
      <c r="F50" s="13">
        <v>700</v>
      </c>
      <c r="G50" s="8"/>
      <c r="H50" s="9"/>
      <c r="L50" s="22"/>
      <c r="O50" s="24">
        <v>300</v>
      </c>
    </row>
    <row r="51" spans="1:15">
      <c r="A51" t="s">
        <v>74</v>
      </c>
      <c r="E51" s="13"/>
      <c r="F51" s="11"/>
      <c r="G51" s="5"/>
      <c r="H51" s="4"/>
      <c r="L51" s="22"/>
      <c r="O51" s="24">
        <v>600</v>
      </c>
    </row>
    <row r="52" spans="1:15">
      <c r="A52" t="s">
        <v>75</v>
      </c>
      <c r="L52" s="22"/>
      <c r="O52" s="24"/>
    </row>
    <row r="53" spans="1:15">
      <c r="A53" t="s">
        <v>27</v>
      </c>
      <c r="E53" s="13"/>
      <c r="F53" s="11"/>
      <c r="G53" s="5"/>
      <c r="H53" s="4"/>
      <c r="L53" s="22"/>
      <c r="O53" s="24"/>
    </row>
    <row r="54" spans="1:15">
      <c r="A54" t="s">
        <v>8</v>
      </c>
      <c r="E54" s="10"/>
      <c r="F54" s="11">
        <v>600</v>
      </c>
      <c r="G54" s="7"/>
      <c r="H54" s="6"/>
      <c r="L54" s="22"/>
      <c r="O54" s="24"/>
    </row>
    <row r="55" spans="1:15">
      <c r="A55" t="s">
        <v>76</v>
      </c>
    </row>
  </sheetData>
  <mergeCells count="11">
    <mergeCell ref="A24:P24"/>
    <mergeCell ref="A32:P32"/>
    <mergeCell ref="A38:P38"/>
    <mergeCell ref="A43:P43"/>
    <mergeCell ref="A45:P45"/>
    <mergeCell ref="A3:P3"/>
    <mergeCell ref="E1:F1"/>
    <mergeCell ref="G1:H1"/>
    <mergeCell ref="I1:K1"/>
    <mergeCell ref="L1:N1"/>
    <mergeCell ref="O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2"/>
  <sheetViews>
    <sheetView tabSelected="1" workbookViewId="0">
      <selection activeCell="B63" sqref="B63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7" t="s">
        <v>10</v>
      </c>
      <c r="C1" s="58"/>
      <c r="D1" s="59" t="s">
        <v>16</v>
      </c>
      <c r="E1" s="60"/>
      <c r="F1" s="72" t="s">
        <v>83</v>
      </c>
      <c r="G1" s="72"/>
      <c r="H1" s="61" t="s">
        <v>17</v>
      </c>
      <c r="I1" s="61"/>
      <c r="J1" s="61"/>
      <c r="K1" s="61" t="s">
        <v>20</v>
      </c>
      <c r="L1" s="61"/>
      <c r="M1" s="61"/>
      <c r="N1" s="62" t="s">
        <v>21</v>
      </c>
      <c r="O1" s="63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0</v>
      </c>
    </row>
    <row r="3" spans="1:19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Q3" t="s">
        <v>81</v>
      </c>
      <c r="R3">
        <f>SUM(B4:B23)</f>
        <v>19</v>
      </c>
    </row>
    <row r="4" spans="1:19">
      <c r="A4" t="s">
        <v>13</v>
      </c>
      <c r="B4" s="12">
        <v>6</v>
      </c>
      <c r="C4" s="11"/>
      <c r="D4" s="46">
        <f>IF(C4&gt;60,B4+1,B4)</f>
        <v>6</v>
      </c>
      <c r="E4" s="46">
        <f>750*B4+C4</f>
        <v>4500</v>
      </c>
      <c r="F4" s="46">
        <f>ROUND((750*B4+C4)/60,0)</f>
        <v>75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8250</v>
      </c>
      <c r="O4" t="s">
        <v>43</v>
      </c>
      <c r="Q4" s="33" t="s">
        <v>9</v>
      </c>
      <c r="R4">
        <f>SUM(B4:B23)</f>
        <v>19</v>
      </c>
      <c r="S4">
        <v>0</v>
      </c>
    </row>
    <row r="5" spans="1:19">
      <c r="A5" t="s">
        <v>14</v>
      </c>
      <c r="B5" s="41"/>
      <c r="C5" s="42"/>
      <c r="D5" s="46">
        <f t="shared" ref="D5:D23" si="0">IF(C5&gt;60,B5+1,B5)</f>
        <v>0</v>
      </c>
      <c r="E5" s="46">
        <f t="shared" ref="E5:E23" si="1">750*B5+C5</f>
        <v>0</v>
      </c>
      <c r="F5" s="46">
        <f t="shared" ref="F5:F23" si="2">ROUND((750*B5+C5)/60,0)</f>
        <v>0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2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/>
      <c r="D8" s="46">
        <f t="shared" si="0"/>
        <v>0</v>
      </c>
      <c r="E8" s="46">
        <f t="shared" si="1"/>
        <v>0</v>
      </c>
      <c r="F8" s="46">
        <f t="shared" si="2"/>
        <v>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2</v>
      </c>
      <c r="C9" s="11"/>
      <c r="D9" s="46">
        <f t="shared" si="0"/>
        <v>2</v>
      </c>
      <c r="E9" s="46">
        <f t="shared" si="1"/>
        <v>1500</v>
      </c>
      <c r="F9" s="46">
        <f t="shared" si="2"/>
        <v>25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3250</v>
      </c>
      <c r="O9" t="s">
        <v>48</v>
      </c>
      <c r="Q9" s="34" t="s">
        <v>54</v>
      </c>
    </row>
    <row r="10" spans="1:19">
      <c r="A10" t="s">
        <v>2</v>
      </c>
      <c r="B10" s="13"/>
      <c r="C10" s="11"/>
      <c r="D10" s="46">
        <f t="shared" si="0"/>
        <v>0</v>
      </c>
      <c r="E10" s="46">
        <f t="shared" si="1"/>
        <v>0</v>
      </c>
      <c r="F10" s="46">
        <f t="shared" si="2"/>
        <v>0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3</v>
      </c>
      <c r="C11" s="11"/>
      <c r="D11" s="46">
        <f t="shared" si="0"/>
        <v>3</v>
      </c>
      <c r="E11" s="46">
        <f t="shared" si="1"/>
        <v>2250</v>
      </c>
      <c r="F11" s="46">
        <f t="shared" si="2"/>
        <v>38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/>
      <c r="C12" s="11"/>
      <c r="D12" s="46">
        <f t="shared" si="0"/>
        <v>0</v>
      </c>
      <c r="E12" s="46">
        <f t="shared" si="1"/>
        <v>0</v>
      </c>
      <c r="F12" s="46">
        <f t="shared" si="2"/>
        <v>0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21</v>
      </c>
    </row>
    <row r="13" spans="1:19">
      <c r="A13" t="s">
        <v>6</v>
      </c>
      <c r="B13" s="13">
        <v>8</v>
      </c>
      <c r="C13" s="11"/>
      <c r="D13" s="46">
        <f t="shared" si="0"/>
        <v>8</v>
      </c>
      <c r="E13" s="46">
        <f t="shared" si="1"/>
        <v>6000</v>
      </c>
      <c r="F13" s="46">
        <f t="shared" si="2"/>
        <v>100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13000</v>
      </c>
      <c r="O13" t="s">
        <v>44</v>
      </c>
    </row>
    <row r="14" spans="1:19">
      <c r="A14" t="s">
        <v>7</v>
      </c>
      <c r="B14" s="13"/>
      <c r="C14" s="11"/>
      <c r="D14" s="46">
        <f t="shared" si="0"/>
        <v>0</v>
      </c>
      <c r="E14" s="46">
        <f t="shared" si="1"/>
        <v>0</v>
      </c>
      <c r="F14" s="46">
        <f t="shared" si="2"/>
        <v>0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73.800000000000011</v>
      </c>
      <c r="R16" s="22">
        <v>110</v>
      </c>
      <c r="S16" s="22">
        <f>R16*Q16</f>
        <v>8118.0000000000009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64" t="s">
        <v>77</v>
      </c>
      <c r="B24" s="65"/>
      <c r="C24" s="65"/>
      <c r="D24" s="73"/>
      <c r="E24" s="73"/>
      <c r="F24" s="73"/>
      <c r="G24" s="73"/>
      <c r="H24" s="65"/>
      <c r="I24" s="65"/>
      <c r="J24" s="65"/>
      <c r="K24" s="65"/>
      <c r="L24" s="65"/>
      <c r="M24" s="65"/>
      <c r="N24" s="65"/>
      <c r="O24" s="66"/>
      <c r="P24">
        <f>SUM(C4:C23)</f>
        <v>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spans="1:16">
      <c r="A44" t="s">
        <v>69</v>
      </c>
      <c r="K44" s="22"/>
      <c r="L44" s="24">
        <v>130</v>
      </c>
    </row>
    <row r="45" spans="1:16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1600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/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>
        <v>1</v>
      </c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>
        <v>1</v>
      </c>
    </row>
    <row r="56" spans="1:14">
      <c r="A56" t="s">
        <v>90</v>
      </c>
      <c r="B56">
        <v>1</v>
      </c>
    </row>
    <row r="57" spans="1:14">
      <c r="A57" t="s">
        <v>95</v>
      </c>
      <c r="B57" s="49">
        <v>14</v>
      </c>
    </row>
    <row r="58" spans="1:14">
      <c r="A58" t="s">
        <v>91</v>
      </c>
      <c r="B58" s="49">
        <v>4</v>
      </c>
    </row>
    <row r="59" spans="1:14">
      <c r="A59" t="s">
        <v>92</v>
      </c>
      <c r="B59" s="49">
        <v>10</v>
      </c>
    </row>
    <row r="60" spans="1:14">
      <c r="A60" t="s">
        <v>93</v>
      </c>
      <c r="B60" s="49">
        <v>2</v>
      </c>
    </row>
    <row r="61" spans="1:14">
      <c r="A61" t="s">
        <v>94</v>
      </c>
      <c r="B61" s="49">
        <v>10</v>
      </c>
    </row>
    <row r="62" spans="1:14">
      <c r="A62" t="s">
        <v>96</v>
      </c>
      <c r="B62" s="49">
        <v>6</v>
      </c>
    </row>
  </sheetData>
  <mergeCells count="12">
    <mergeCell ref="A45:O45"/>
    <mergeCell ref="B1:C1"/>
    <mergeCell ref="D1:E1"/>
    <mergeCell ref="F1:G1"/>
    <mergeCell ref="H1:J1"/>
    <mergeCell ref="K1:M1"/>
    <mergeCell ref="N1:O1"/>
    <mergeCell ref="A3:O3"/>
    <mergeCell ref="A24:O24"/>
    <mergeCell ref="A32:O32"/>
    <mergeCell ref="A38:O38"/>
    <mergeCell ref="A43:O4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5"/>
  <sheetViews>
    <sheetView topLeftCell="A7" workbookViewId="0">
      <selection activeCell="E27" sqref="E27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0</v>
      </c>
    </row>
    <row r="3" spans="1:17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O3" t="s">
        <v>81</v>
      </c>
      <c r="P3">
        <f>SUM(B4:B23)</f>
        <v>111</v>
      </c>
    </row>
    <row r="4" spans="1:17">
      <c r="A4" t="s">
        <v>13</v>
      </c>
      <c r="B4" s="12">
        <f>8*12-1</f>
        <v>95</v>
      </c>
      <c r="C4" s="11"/>
      <c r="D4" s="8"/>
      <c r="E4" s="9"/>
      <c r="I4" s="22">
        <v>710</v>
      </c>
      <c r="L4" s="24">
        <f>B4*I4</f>
        <v>67450</v>
      </c>
      <c r="M4" t="s">
        <v>43</v>
      </c>
      <c r="O4" s="33" t="s">
        <v>9</v>
      </c>
      <c r="P4">
        <f>SUM(B4:B23)</f>
        <v>111</v>
      </c>
      <c r="Q4">
        <v>0</v>
      </c>
    </row>
    <row r="5" spans="1:17">
      <c r="A5" t="s">
        <v>14</v>
      </c>
      <c r="B5" s="41"/>
      <c r="C5" s="42"/>
      <c r="D5" s="8"/>
      <c r="E5" s="9"/>
      <c r="I5" s="22">
        <v>880</v>
      </c>
      <c r="L5" s="24">
        <f>B5*I5</f>
        <v>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/>
      <c r="C9" s="11"/>
      <c r="D9" s="8"/>
      <c r="E9" s="9"/>
      <c r="I9" s="22">
        <v>880</v>
      </c>
      <c r="L9" s="24">
        <f>B9*I9</f>
        <v>0</v>
      </c>
      <c r="M9" t="s">
        <v>48</v>
      </c>
      <c r="O9" s="34" t="s">
        <v>54</v>
      </c>
    </row>
    <row r="10" spans="1:17">
      <c r="A10" t="s">
        <v>2</v>
      </c>
      <c r="B10" s="13"/>
      <c r="C10" s="11"/>
      <c r="D10" s="8"/>
      <c r="E10" s="9"/>
      <c r="I10" s="22">
        <v>880</v>
      </c>
      <c r="L10" s="24">
        <f>B10*I10</f>
        <v>0</v>
      </c>
      <c r="O10" s="32" t="s">
        <v>41</v>
      </c>
    </row>
    <row r="11" spans="1:17">
      <c r="A11" t="s">
        <v>3</v>
      </c>
      <c r="B11" s="13"/>
      <c r="C11" s="11"/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112</v>
      </c>
    </row>
    <row r="13" spans="1:17">
      <c r="A13" t="s">
        <v>6</v>
      </c>
      <c r="B13" s="13"/>
      <c r="C13" s="11"/>
      <c r="D13" s="8"/>
      <c r="E13" s="9"/>
      <c r="I13" s="22">
        <v>880</v>
      </c>
      <c r="L13" s="24">
        <f>B13*I13</f>
        <v>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>
        <f>2*8</f>
        <v>16</v>
      </c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64" t="s">
        <v>77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6"/>
      <c r="N24">
        <f>SUM(C4:C23)</f>
        <v>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pans="1:14">
      <c r="A44" t="s">
        <v>69</v>
      </c>
      <c r="I44" s="22"/>
      <c r="L44" s="24">
        <v>130</v>
      </c>
    </row>
    <row r="45" spans="1:14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1600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A4" sqref="A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7" t="s">
        <v>10</v>
      </c>
      <c r="C1" s="58"/>
      <c r="D1" s="59" t="s">
        <v>16</v>
      </c>
      <c r="E1" s="60"/>
      <c r="F1" s="72" t="s">
        <v>83</v>
      </c>
      <c r="G1" s="72"/>
      <c r="H1" s="61" t="s">
        <v>17</v>
      </c>
      <c r="I1" s="61"/>
      <c r="J1" s="61"/>
      <c r="K1" s="61" t="s">
        <v>20</v>
      </c>
      <c r="L1" s="61"/>
      <c r="M1" s="61"/>
      <c r="N1" s="62" t="s">
        <v>21</v>
      </c>
      <c r="O1" s="63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600</v>
      </c>
    </row>
    <row r="3" spans="1:19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Q3" t="s">
        <v>81</v>
      </c>
      <c r="R3">
        <f>SUM(B4:B23)</f>
        <v>42</v>
      </c>
    </row>
    <row r="4" spans="1:19">
      <c r="A4" t="s">
        <v>13</v>
      </c>
      <c r="B4" s="12">
        <v>12</v>
      </c>
      <c r="C4" s="11"/>
      <c r="D4" s="46">
        <f>IF(C4&gt;60,B4+1,B4)</f>
        <v>12</v>
      </c>
      <c r="E4" s="46">
        <f>750*B4+C4</f>
        <v>9000</v>
      </c>
      <c r="F4" s="46">
        <f>ROUND((750*B4+C4)/60,0)</f>
        <v>150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16500</v>
      </c>
      <c r="O4" t="s">
        <v>43</v>
      </c>
      <c r="Q4" s="33" t="s">
        <v>9</v>
      </c>
      <c r="R4">
        <f>SUM(B4:B23)</f>
        <v>42</v>
      </c>
      <c r="S4">
        <v>0</v>
      </c>
    </row>
    <row r="5" spans="1:19">
      <c r="A5" t="s">
        <v>14</v>
      </c>
      <c r="B5" s="41"/>
      <c r="C5" s="42"/>
      <c r="D5" s="46">
        <f t="shared" ref="D5:D23" si="0">IF(C5&gt;60,B5+1,B5)</f>
        <v>0</v>
      </c>
      <c r="E5" s="46">
        <f t="shared" ref="E5:E23" si="1">750*B5+C5</f>
        <v>0</v>
      </c>
      <c r="F5" s="46">
        <f t="shared" ref="F5:F23" si="2">ROUND((750*B5+C5)/60,0)</f>
        <v>0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6</v>
      </c>
      <c r="C9" s="11"/>
      <c r="D9" s="46">
        <f t="shared" si="0"/>
        <v>6</v>
      </c>
      <c r="E9" s="46">
        <f t="shared" si="1"/>
        <v>4500</v>
      </c>
      <c r="F9" s="46">
        <f t="shared" si="2"/>
        <v>75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9750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/>
      <c r="D11" s="46">
        <f t="shared" si="0"/>
        <v>4</v>
      </c>
      <c r="E11" s="46">
        <f t="shared" si="1"/>
        <v>3000</v>
      </c>
      <c r="F11" s="46">
        <f t="shared" si="2"/>
        <v>50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/>
      <c r="D12" s="46">
        <f t="shared" si="0"/>
        <v>1</v>
      </c>
      <c r="E12" s="46">
        <f t="shared" si="1"/>
        <v>750</v>
      </c>
      <c r="F12" s="46">
        <f t="shared" si="2"/>
        <v>13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43</v>
      </c>
    </row>
    <row r="13" spans="1:19">
      <c r="A13" t="s">
        <v>6</v>
      </c>
      <c r="B13" s="13">
        <v>13</v>
      </c>
      <c r="C13" s="11"/>
      <c r="D13" s="46">
        <f t="shared" si="0"/>
        <v>13</v>
      </c>
      <c r="E13" s="46">
        <f t="shared" si="1"/>
        <v>9750</v>
      </c>
      <c r="F13" s="46">
        <f t="shared" si="2"/>
        <v>163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21190</v>
      </c>
      <c r="O13" t="s">
        <v>44</v>
      </c>
    </row>
    <row r="14" spans="1:19">
      <c r="A14" t="s">
        <v>7</v>
      </c>
      <c r="B14" s="13">
        <v>4</v>
      </c>
      <c r="C14" s="11"/>
      <c r="D14" s="46">
        <f t="shared" si="0"/>
        <v>4</v>
      </c>
      <c r="E14" s="46">
        <f t="shared" si="1"/>
        <v>3000</v>
      </c>
      <c r="F14" s="46">
        <f t="shared" si="2"/>
        <v>50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8000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147.60000000000002</v>
      </c>
      <c r="R16" s="22">
        <v>110</v>
      </c>
      <c r="S16" s="22">
        <f>R16*Q16</f>
        <v>16236.000000000002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>
        <v>1</v>
      </c>
      <c r="C20" s="11"/>
      <c r="D20" s="46">
        <f t="shared" si="0"/>
        <v>1</v>
      </c>
      <c r="E20" s="46">
        <f t="shared" si="1"/>
        <v>750</v>
      </c>
      <c r="F20" s="46">
        <f t="shared" si="2"/>
        <v>13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2210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64" t="s">
        <v>77</v>
      </c>
      <c r="B24" s="65"/>
      <c r="C24" s="65"/>
      <c r="D24" s="73"/>
      <c r="E24" s="73"/>
      <c r="F24" s="73"/>
      <c r="G24" s="73"/>
      <c r="H24" s="65"/>
      <c r="I24" s="65"/>
      <c r="J24" s="65"/>
      <c r="K24" s="65"/>
      <c r="L24" s="65"/>
      <c r="M24" s="65"/>
      <c r="N24" s="65"/>
      <c r="O24" s="66"/>
      <c r="P24">
        <f>SUM(C4:C23)</f>
        <v>600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spans="1:16">
      <c r="A44" t="s">
        <v>69</v>
      </c>
      <c r="K44" s="22"/>
      <c r="L44" s="24">
        <v>130</v>
      </c>
    </row>
    <row r="45" spans="1:16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</row>
    <row r="46" spans="1:16">
      <c r="A46" t="s">
        <v>70</v>
      </c>
      <c r="C46">
        <v>240</v>
      </c>
      <c r="K46" s="22"/>
      <c r="L46" s="22">
        <v>350</v>
      </c>
      <c r="N46" s="24"/>
      <c r="P46">
        <f>SUM(C4:C23)+SUM(C46:C54)</f>
        <v>2140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45:O45"/>
    <mergeCell ref="B1:C1"/>
    <mergeCell ref="D1:E1"/>
    <mergeCell ref="F1:G1"/>
    <mergeCell ref="H1:J1"/>
    <mergeCell ref="K1:M1"/>
    <mergeCell ref="N1:O1"/>
    <mergeCell ref="A3:O3"/>
    <mergeCell ref="A24:O24"/>
    <mergeCell ref="A32:O32"/>
    <mergeCell ref="A38:O38"/>
    <mergeCell ref="A43:O4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J14" sqref="J1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7" t="s">
        <v>10</v>
      </c>
      <c r="C1" s="58"/>
      <c r="D1" s="59" t="s">
        <v>16</v>
      </c>
      <c r="E1" s="60"/>
      <c r="F1" s="72" t="s">
        <v>83</v>
      </c>
      <c r="G1" s="72"/>
      <c r="H1" s="61" t="s">
        <v>17</v>
      </c>
      <c r="I1" s="61"/>
      <c r="J1" s="61"/>
      <c r="K1" s="61" t="s">
        <v>20</v>
      </c>
      <c r="L1" s="61"/>
      <c r="M1" s="61"/>
      <c r="N1" s="62" t="s">
        <v>21</v>
      </c>
      <c r="O1" s="63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Q3" t="s">
        <v>81</v>
      </c>
      <c r="R3">
        <f>SUM(B4:B23)</f>
        <v>18</v>
      </c>
    </row>
    <row r="4" spans="1:19">
      <c r="A4" t="s">
        <v>13</v>
      </c>
      <c r="B4" s="12">
        <v>4</v>
      </c>
      <c r="C4" s="11">
        <v>500</v>
      </c>
      <c r="D4" s="46">
        <f>IF(C4&gt;60,B4+1,B4)</f>
        <v>5</v>
      </c>
      <c r="E4" s="46">
        <f>750*B4+C4</f>
        <v>3500</v>
      </c>
      <c r="F4" s="46">
        <f>ROUND((750*B4+C4)/60,0)</f>
        <v>58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6380</v>
      </c>
      <c r="O4" t="s">
        <v>43</v>
      </c>
      <c r="Q4" s="33" t="s">
        <v>9</v>
      </c>
      <c r="R4">
        <f>SUM(B4:B23)</f>
        <v>18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19</v>
      </c>
    </row>
    <row r="13" spans="1:19">
      <c r="A13" t="s">
        <v>6</v>
      </c>
      <c r="B13" s="13">
        <v>3</v>
      </c>
      <c r="C13" s="11"/>
      <c r="D13" s="46">
        <f t="shared" si="0"/>
        <v>3</v>
      </c>
      <c r="E13" s="46">
        <f t="shared" si="1"/>
        <v>2250</v>
      </c>
      <c r="F13" s="46">
        <f t="shared" si="2"/>
        <v>38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4940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57.533333333333339</v>
      </c>
      <c r="R16" s="22">
        <v>110</v>
      </c>
      <c r="S16" s="22">
        <f>R16*Q16</f>
        <v>6328.666666666667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64" t="s">
        <v>77</v>
      </c>
      <c r="B24" s="65"/>
      <c r="C24" s="65"/>
      <c r="D24" s="73"/>
      <c r="E24" s="73"/>
      <c r="F24" s="73"/>
      <c r="G24" s="73"/>
      <c r="H24" s="65"/>
      <c r="I24" s="65"/>
      <c r="J24" s="65"/>
      <c r="K24" s="65"/>
      <c r="L24" s="65"/>
      <c r="M24" s="65"/>
      <c r="N24" s="65"/>
      <c r="O24" s="66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spans="1:16">
      <c r="A44" t="s">
        <v>69</v>
      </c>
      <c r="K44" s="22"/>
      <c r="L44" s="24">
        <v>130</v>
      </c>
    </row>
    <row r="45" spans="1:16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24:O24"/>
    <mergeCell ref="A32:O32"/>
    <mergeCell ref="A38:O38"/>
    <mergeCell ref="A43:O43"/>
    <mergeCell ref="A45:O45"/>
    <mergeCell ref="N1:O1"/>
    <mergeCell ref="A3:O3"/>
    <mergeCell ref="F1:G1"/>
    <mergeCell ref="B1:C1"/>
    <mergeCell ref="D1:E1"/>
    <mergeCell ref="H1:J1"/>
    <mergeCell ref="K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64" t="s">
        <v>33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6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67" t="s">
        <v>41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68" t="s">
        <v>54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70" t="s">
        <v>51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</row>
    <row r="45" spans="1:13">
      <c r="A45" t="s">
        <v>69</v>
      </c>
      <c r="L45" s="24">
        <v>130</v>
      </c>
    </row>
    <row r="46" spans="1:13">
      <c r="A46" s="71" t="s">
        <v>50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64" t="s">
        <v>33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6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67" t="s">
        <v>41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68" t="s">
        <v>54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70" t="s">
        <v>51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</row>
    <row r="45" spans="1:13">
      <c r="A45" t="s">
        <v>69</v>
      </c>
      <c r="L45" s="24">
        <v>130</v>
      </c>
    </row>
    <row r="46" spans="1:13">
      <c r="A46" s="71" t="s">
        <v>50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25:M25"/>
    <mergeCell ref="A33:M33"/>
    <mergeCell ref="A39:M39"/>
    <mergeCell ref="A44:M44"/>
    <mergeCell ref="A46:M46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F6" sqref="F6"/>
    </sheetView>
  </sheetViews>
  <sheetFormatPr defaultRowHeight="14.5"/>
  <cols>
    <col min="1" max="1" width="17.6328125" customWidth="1"/>
    <col min="9" max="9" width="13.1796875" customWidth="1"/>
    <col min="12" max="12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5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7">
      <c r="A4" t="s">
        <v>13</v>
      </c>
      <c r="B4" s="12">
        <f>10*12+3</f>
        <v>123</v>
      </c>
      <c r="C4" s="11"/>
      <c r="D4" s="8"/>
      <c r="E4" s="9"/>
      <c r="I4" s="22">
        <v>710</v>
      </c>
      <c r="L4" s="24"/>
      <c r="M4" t="s">
        <v>43</v>
      </c>
      <c r="O4" s="33" t="s">
        <v>9</v>
      </c>
      <c r="P4">
        <f>SUM(B4:B23)</f>
        <v>208</v>
      </c>
      <c r="Q4">
        <v>0</v>
      </c>
    </row>
    <row r="5" spans="1:17">
      <c r="A5" t="s">
        <v>14</v>
      </c>
      <c r="B5" s="13">
        <f>1+3</f>
        <v>4</v>
      </c>
      <c r="C5" s="11">
        <v>540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2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/>
      <c r="O7" s="27" t="s">
        <v>52</v>
      </c>
    </row>
    <row r="8" spans="1:17">
      <c r="A8" t="s">
        <v>26</v>
      </c>
      <c r="B8" s="13">
        <v>1</v>
      </c>
      <c r="C8" s="11">
        <v>180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</f>
        <v>9</v>
      </c>
      <c r="C9" s="11"/>
      <c r="D9" s="8"/>
      <c r="E9" s="9"/>
      <c r="I9" s="22">
        <v>880</v>
      </c>
      <c r="L9" s="24"/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/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210</v>
      </c>
    </row>
    <row r="13" spans="1:17">
      <c r="A13" t="s">
        <v>6</v>
      </c>
      <c r="B13" s="13">
        <f>5+5*12</f>
        <v>65</v>
      </c>
      <c r="C13" s="11"/>
      <c r="D13" s="8"/>
      <c r="E13" s="9"/>
      <c r="I13" s="22">
        <v>880</v>
      </c>
      <c r="L13" s="24"/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64" t="s">
        <v>77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6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67" t="s">
        <v>41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</row>
    <row r="33" spans="1:13">
      <c r="A33" t="s">
        <v>59</v>
      </c>
      <c r="B33">
        <f>4*12</f>
        <v>48</v>
      </c>
      <c r="I33" s="24">
        <v>400</v>
      </c>
      <c r="L33" s="24">
        <f>I33*B33</f>
        <v>19200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70" t="s">
        <v>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pans="1:13">
      <c r="A44" t="s">
        <v>69</v>
      </c>
      <c r="I44" s="22"/>
      <c r="L44" s="24">
        <v>130</v>
      </c>
    </row>
    <row r="45" spans="1:13">
      <c r="A45" s="71" t="s">
        <v>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</row>
    <row r="46" spans="1:13">
      <c r="A46" t="s">
        <v>70</v>
      </c>
      <c r="C46">
        <v>300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>
        <v>690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</vt:vector>
  </HeadingPairs>
  <TitlesOfParts>
    <vt:vector size="14" baseType="lpstr">
      <vt:lpstr>MacroTAX</vt:lpstr>
      <vt:lpstr>13-07-2023 (stock)</vt:lpstr>
      <vt:lpstr>13-07-2023 (counter)</vt:lpstr>
      <vt:lpstr>11-07-2023 (stock)</vt:lpstr>
      <vt:lpstr>11-07-2023 (counter)</vt:lpstr>
      <vt:lpstr>09-07-2023 (counter)</vt:lpstr>
      <vt:lpstr>06-07-2023</vt:lpstr>
      <vt:lpstr>07-07-2023</vt:lpstr>
      <vt:lpstr>08-07-2023</vt:lpstr>
      <vt:lpstr>09-07-2023</vt:lpstr>
      <vt:lpstr>09-07-2023 (stock)</vt:lpstr>
      <vt:lpstr>10-07-2023 (stock)</vt:lpstr>
      <vt:lpstr>10-07-2023 (counter)</vt:lpstr>
      <vt:lpstr>Alcohol stragth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2023-07-13T10:06:23Z</dcterms:modified>
</cp:coreProperties>
</file>