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AC9875FA-F8C6-C942-A955-70D199D4807A}" xr6:coauthVersionLast="43" xr6:coauthVersionMax="43" xr10:uidLastSave="{00000000-0000-0000-0000-000000000000}"/>
  <bookViews>
    <workbookView xWindow="0" yWindow="460" windowWidth="33600" windowHeight="20460" activeTab="1" xr2:uid="{37D2F886-AD7C-B54B-8546-6E8B72F70745}"/>
  </bookViews>
  <sheets>
    <sheet name="Baseline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U37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4" i="3"/>
  <c r="B8" i="3" l="1"/>
  <c r="B27" i="3"/>
  <c r="B24" i="3"/>
  <c r="K4" i="3" l="1"/>
  <c r="I4" i="3"/>
  <c r="I5" i="3"/>
  <c r="I6" i="3"/>
  <c r="I7" i="3"/>
  <c r="I3" i="3"/>
  <c r="Y3" i="3"/>
  <c r="Z3" i="3"/>
  <c r="AA3" i="3" s="1"/>
  <c r="X3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E6" i="3"/>
  <c r="E10" i="3"/>
  <c r="T4" i="1"/>
  <c r="S4" i="1"/>
  <c r="B14" i="3"/>
  <c r="B6" i="3"/>
  <c r="R4" i="1"/>
  <c r="U4" i="1" l="1"/>
  <c r="E7" i="3"/>
  <c r="B4" i="1"/>
  <c r="M4" i="1"/>
  <c r="H4" i="1"/>
  <c r="O4" i="1"/>
  <c r="G4" i="1"/>
  <c r="Q4" i="1"/>
  <c r="L4" i="1"/>
  <c r="N4" i="1"/>
  <c r="K4" i="1"/>
  <c r="I4" i="1"/>
  <c r="D4" i="1"/>
  <c r="C4" i="1"/>
  <c r="E4" i="1"/>
  <c r="F4" i="1"/>
  <c r="P4" i="1"/>
  <c r="J4" i="1"/>
  <c r="W4" i="1" l="1"/>
  <c r="V4" i="1"/>
  <c r="L7" i="3"/>
  <c r="M7" i="3" s="1"/>
  <c r="N7" i="3" s="1"/>
  <c r="O7" i="3" s="1"/>
  <c r="P7" i="3" s="1"/>
  <c r="L23" i="3"/>
  <c r="M23" i="3" s="1"/>
  <c r="N23" i="3" s="1"/>
  <c r="O23" i="3" s="1"/>
  <c r="P23" i="3" s="1"/>
  <c r="L12" i="3"/>
  <c r="M12" i="3" s="1"/>
  <c r="N12" i="3" s="1"/>
  <c r="O12" i="3" s="1"/>
  <c r="L28" i="3"/>
  <c r="M28" i="3" s="1"/>
  <c r="N28" i="3" s="1"/>
  <c r="O28" i="3" s="1"/>
  <c r="Q28" i="3" s="1"/>
  <c r="L9" i="3"/>
  <c r="M9" i="3" s="1"/>
  <c r="N9" i="3" s="1"/>
  <c r="O9" i="3" s="1"/>
  <c r="Q9" i="3" s="1"/>
  <c r="L25" i="3"/>
  <c r="M25" i="3" s="1"/>
  <c r="N25" i="3" s="1"/>
  <c r="O25" i="3" s="1"/>
  <c r="Q25" i="3" s="1"/>
  <c r="L31" i="3"/>
  <c r="M31" i="3" s="1"/>
  <c r="N31" i="3" s="1"/>
  <c r="O31" i="3" s="1"/>
  <c r="L18" i="3"/>
  <c r="M18" i="3" s="1"/>
  <c r="N18" i="3" s="1"/>
  <c r="O18" i="3" s="1"/>
  <c r="P18" i="3" s="1"/>
  <c r="L34" i="3"/>
  <c r="M34" i="3" s="1"/>
  <c r="N34" i="3" s="1"/>
  <c r="O34" i="3" s="1"/>
  <c r="P34" i="3" s="1"/>
  <c r="L11" i="3"/>
  <c r="M11" i="3" s="1"/>
  <c r="N11" i="3" s="1"/>
  <c r="O11" i="3" s="1"/>
  <c r="Q11" i="3" s="1"/>
  <c r="L27" i="3"/>
  <c r="M27" i="3" s="1"/>
  <c r="N27" i="3" s="1"/>
  <c r="O27" i="3" s="1"/>
  <c r="L16" i="3"/>
  <c r="M16" i="3" s="1"/>
  <c r="N16" i="3" s="1"/>
  <c r="O16" i="3" s="1"/>
  <c r="Q16" i="3" s="1"/>
  <c r="L32" i="3"/>
  <c r="M32" i="3" s="1"/>
  <c r="N32" i="3" s="1"/>
  <c r="O32" i="3" s="1"/>
  <c r="Q32" i="3" s="1"/>
  <c r="L13" i="3"/>
  <c r="M13" i="3" s="1"/>
  <c r="N13" i="3" s="1"/>
  <c r="O13" i="3" s="1"/>
  <c r="P13" i="3" s="1"/>
  <c r="L29" i="3"/>
  <c r="M29" i="3" s="1"/>
  <c r="N29" i="3" s="1"/>
  <c r="O29" i="3" s="1"/>
  <c r="Q29" i="3" s="1"/>
  <c r="L6" i="3"/>
  <c r="M6" i="3" s="1"/>
  <c r="N6" i="3" s="1"/>
  <c r="O6" i="3" s="1"/>
  <c r="P6" i="3" s="1"/>
  <c r="L22" i="3"/>
  <c r="M22" i="3" s="1"/>
  <c r="N22" i="3" s="1"/>
  <c r="O22" i="3" s="1"/>
  <c r="P22" i="3" s="1"/>
  <c r="L35" i="3"/>
  <c r="M35" i="3" s="1"/>
  <c r="N35" i="3" s="1"/>
  <c r="O35" i="3" s="1"/>
  <c r="P35" i="3" s="1"/>
  <c r="L15" i="3"/>
  <c r="M15" i="3" s="1"/>
  <c r="N15" i="3" s="1"/>
  <c r="O15" i="3" s="1"/>
  <c r="Q15" i="3" s="1"/>
  <c r="L4" i="3"/>
  <c r="L20" i="3"/>
  <c r="M20" i="3" s="1"/>
  <c r="N20" i="3" s="1"/>
  <c r="O20" i="3" s="1"/>
  <c r="P20" i="3" s="1"/>
  <c r="L36" i="3"/>
  <c r="M36" i="3" s="1"/>
  <c r="N36" i="3" s="1"/>
  <c r="O36" i="3" s="1"/>
  <c r="P36" i="3" s="1"/>
  <c r="L17" i="3"/>
  <c r="M17" i="3" s="1"/>
  <c r="N17" i="3" s="1"/>
  <c r="O17" i="3" s="1"/>
  <c r="P17" i="3" s="1"/>
  <c r="L33" i="3"/>
  <c r="M33" i="3" s="1"/>
  <c r="N33" i="3" s="1"/>
  <c r="O33" i="3" s="1"/>
  <c r="Q33" i="3" s="1"/>
  <c r="L10" i="3"/>
  <c r="M10" i="3" s="1"/>
  <c r="N10" i="3" s="1"/>
  <c r="O10" i="3" s="1"/>
  <c r="Q10" i="3" s="1"/>
  <c r="L26" i="3"/>
  <c r="M26" i="3" s="1"/>
  <c r="N26" i="3" s="1"/>
  <c r="O26" i="3" s="1"/>
  <c r="P26" i="3" s="1"/>
  <c r="L19" i="3"/>
  <c r="M19" i="3" s="1"/>
  <c r="N19" i="3" s="1"/>
  <c r="O19" i="3" s="1"/>
  <c r="Q19" i="3" s="1"/>
  <c r="L8" i="3"/>
  <c r="M8" i="3" s="1"/>
  <c r="N8" i="3" s="1"/>
  <c r="O8" i="3" s="1"/>
  <c r="P8" i="3" s="1"/>
  <c r="L24" i="3"/>
  <c r="M24" i="3" s="1"/>
  <c r="N24" i="3" s="1"/>
  <c r="O24" i="3" s="1"/>
  <c r="Q24" i="3" s="1"/>
  <c r="L5" i="3"/>
  <c r="M5" i="3" s="1"/>
  <c r="N5" i="3" s="1"/>
  <c r="O5" i="3" s="1"/>
  <c r="Q5" i="3" s="1"/>
  <c r="L21" i="3"/>
  <c r="M21" i="3" s="1"/>
  <c r="N21" i="3" s="1"/>
  <c r="O21" i="3" s="1"/>
  <c r="Q21" i="3" s="1"/>
  <c r="L37" i="3"/>
  <c r="M37" i="3" s="1"/>
  <c r="N37" i="3" s="1"/>
  <c r="O37" i="3" s="1"/>
  <c r="Q37" i="3" s="1"/>
  <c r="W37" i="3" s="1"/>
  <c r="L14" i="3"/>
  <c r="M14" i="3" s="1"/>
  <c r="N14" i="3" s="1"/>
  <c r="O14" i="3" s="1"/>
  <c r="P14" i="3" s="1"/>
  <c r="L30" i="3"/>
  <c r="M30" i="3" s="1"/>
  <c r="N30" i="3" s="1"/>
  <c r="O30" i="3" s="1"/>
  <c r="Q30" i="3" s="1"/>
  <c r="P29" i="3"/>
  <c r="P27" i="3"/>
  <c r="Q27" i="3"/>
  <c r="P31" i="3"/>
  <c r="Q31" i="3"/>
  <c r="P12" i="3"/>
  <c r="Q12" i="3"/>
  <c r="B30" i="3"/>
  <c r="E12" i="3"/>
  <c r="W5" i="3" l="1"/>
  <c r="R8" i="3"/>
  <c r="W11" i="3"/>
  <c r="R14" i="3"/>
  <c r="W25" i="3"/>
  <c r="R28" i="3"/>
  <c r="W30" i="3"/>
  <c r="R33" i="3"/>
  <c r="W9" i="3"/>
  <c r="R12" i="3"/>
  <c r="W27" i="3"/>
  <c r="R30" i="3"/>
  <c r="W10" i="3"/>
  <c r="R13" i="3"/>
  <c r="W32" i="3"/>
  <c r="R35" i="3"/>
  <c r="W33" i="3"/>
  <c r="R36" i="3"/>
  <c r="W16" i="3"/>
  <c r="R19" i="3"/>
  <c r="W28" i="3"/>
  <c r="R31" i="3"/>
  <c r="W12" i="3"/>
  <c r="R15" i="3"/>
  <c r="W24" i="3"/>
  <c r="R27" i="3"/>
  <c r="W31" i="3"/>
  <c r="R34" i="3"/>
  <c r="W21" i="3"/>
  <c r="R24" i="3"/>
  <c r="W19" i="3"/>
  <c r="R22" i="3"/>
  <c r="W15" i="3"/>
  <c r="R18" i="3"/>
  <c r="W29" i="3"/>
  <c r="R32" i="3"/>
  <c r="Q7" i="3"/>
  <c r="P9" i="3"/>
  <c r="Q34" i="3"/>
  <c r="P32" i="3"/>
  <c r="P25" i="3"/>
  <c r="P16" i="3"/>
  <c r="Q18" i="3"/>
  <c r="P33" i="3"/>
  <c r="Q23" i="3"/>
  <c r="P11" i="3"/>
  <c r="Q22" i="3"/>
  <c r="B33" i="3"/>
  <c r="P15" i="3"/>
  <c r="M4" i="3"/>
  <c r="Q13" i="3"/>
  <c r="P28" i="3"/>
  <c r="Q6" i="3"/>
  <c r="Q8" i="3"/>
  <c r="P37" i="3"/>
  <c r="Q35" i="3"/>
  <c r="W35" i="3" s="1"/>
  <c r="Q20" i="3"/>
  <c r="P10" i="3"/>
  <c r="P24" i="3"/>
  <c r="P21" i="3"/>
  <c r="Q17" i="3"/>
  <c r="Q36" i="3"/>
  <c r="W36" i="3" s="1"/>
  <c r="Q14" i="3"/>
  <c r="Q26" i="3"/>
  <c r="P19" i="3"/>
  <c r="P5" i="3"/>
  <c r="P30" i="3"/>
  <c r="B34" i="3"/>
  <c r="W26" i="3" l="1"/>
  <c r="R29" i="3"/>
  <c r="W22" i="3"/>
  <c r="R25" i="3"/>
  <c r="W14" i="3"/>
  <c r="R17" i="3"/>
  <c r="W34" i="3"/>
  <c r="R37" i="3"/>
  <c r="W13" i="3"/>
  <c r="R16" i="3"/>
  <c r="W18" i="3"/>
  <c r="R21" i="3"/>
  <c r="W8" i="3"/>
  <c r="R11" i="3"/>
  <c r="W17" i="3"/>
  <c r="R20" i="3"/>
  <c r="W20" i="3"/>
  <c r="R23" i="3"/>
  <c r="W6" i="3"/>
  <c r="R9" i="3"/>
  <c r="W23" i="3"/>
  <c r="R26" i="3"/>
  <c r="W7" i="3"/>
  <c r="R10" i="3"/>
  <c r="B37" i="3"/>
  <c r="N4" i="3"/>
  <c r="B38" i="3"/>
  <c r="B41" i="3" l="1"/>
  <c r="O4" i="3"/>
  <c r="B42" i="3"/>
  <c r="B45" i="3" l="1"/>
  <c r="B13" i="3"/>
  <c r="P4" i="3"/>
  <c r="Q4" i="3"/>
  <c r="R7" i="3" s="1"/>
  <c r="B18" i="3"/>
  <c r="B46" i="3"/>
  <c r="B23" i="3"/>
  <c r="B49" i="3" l="1"/>
  <c r="Z4" i="3"/>
  <c r="Z5" i="3" s="1"/>
  <c r="AA5" i="3" s="1"/>
  <c r="W4" i="3"/>
  <c r="X4" i="3" s="1"/>
  <c r="Z6" i="3" l="1"/>
  <c r="AA6" i="3" s="1"/>
  <c r="AA4" i="3"/>
  <c r="X5" i="3"/>
  <c r="Y4" i="3"/>
  <c r="Z7" i="3" l="1"/>
  <c r="AA7" i="3" s="1"/>
  <c r="Y5" i="3"/>
  <c r="X6" i="3"/>
  <c r="Z8" i="3" l="1"/>
  <c r="Z9" i="3" s="1"/>
  <c r="Y6" i="3"/>
  <c r="X7" i="3"/>
  <c r="AA8" i="3" l="1"/>
  <c r="Y7" i="3"/>
  <c r="X8" i="3"/>
  <c r="Z10" i="3"/>
  <c r="AA9" i="3"/>
  <c r="Y8" i="3" l="1"/>
  <c r="X9" i="3"/>
  <c r="AA10" i="3"/>
  <c r="Z11" i="3"/>
  <c r="Y9" i="3" l="1"/>
  <c r="X10" i="3"/>
  <c r="AA11" i="3"/>
  <c r="Z12" i="3"/>
  <c r="Y10" i="3" l="1"/>
  <c r="X11" i="3"/>
  <c r="Z13" i="3"/>
  <c r="AA12" i="3"/>
  <c r="Y11" i="3" l="1"/>
  <c r="X12" i="3"/>
  <c r="Z14" i="3"/>
  <c r="AA13" i="3"/>
  <c r="X13" i="3" l="1"/>
  <c r="Y12" i="3"/>
  <c r="Z15" i="3"/>
  <c r="AA14" i="3"/>
  <c r="Y13" i="3" l="1"/>
  <c r="X14" i="3"/>
  <c r="Z16" i="3"/>
  <c r="AA15" i="3"/>
  <c r="Y14" i="3" l="1"/>
  <c r="X15" i="3"/>
  <c r="AA16" i="3"/>
  <c r="Z17" i="3"/>
  <c r="X16" i="3" l="1"/>
  <c r="Y15" i="3"/>
  <c r="Z18" i="3"/>
  <c r="AA17" i="3"/>
  <c r="Y16" i="3" l="1"/>
  <c r="X17" i="3"/>
  <c r="AA18" i="3"/>
  <c r="Z19" i="3"/>
  <c r="Y17" i="3" l="1"/>
  <c r="X18" i="3"/>
  <c r="Z20" i="3"/>
  <c r="AA19" i="3"/>
  <c r="Y18" i="3" l="1"/>
  <c r="X19" i="3"/>
  <c r="Z21" i="3"/>
  <c r="AA20" i="3"/>
  <c r="X20" i="3" l="1"/>
  <c r="Y19" i="3"/>
  <c r="Z22" i="3"/>
  <c r="AA21" i="3"/>
  <c r="Y20" i="3" l="1"/>
  <c r="X21" i="3"/>
  <c r="Z23" i="3"/>
  <c r="AA22" i="3"/>
  <c r="Y21" i="3" l="1"/>
  <c r="X22" i="3"/>
  <c r="Z24" i="3"/>
  <c r="AA23" i="3"/>
  <c r="X23" i="3" l="1"/>
  <c r="Y22" i="3"/>
  <c r="Z25" i="3"/>
  <c r="AA24" i="3"/>
  <c r="X24" i="3" l="1"/>
  <c r="Y23" i="3"/>
  <c r="Z26" i="3"/>
  <c r="AA25" i="3"/>
  <c r="B11" i="3"/>
  <c r="X25" i="3" l="1"/>
  <c r="Y24" i="3"/>
  <c r="Z27" i="3"/>
  <c r="AA26" i="3"/>
  <c r="B25" i="3"/>
  <c r="B26" i="3"/>
  <c r="Y25" i="3" l="1"/>
  <c r="X26" i="3"/>
  <c r="Z28" i="3"/>
  <c r="AA27" i="3"/>
  <c r="X27" i="3" l="1"/>
  <c r="Y26" i="3"/>
  <c r="Z29" i="3"/>
  <c r="AA28" i="3"/>
  <c r="X28" i="3" l="1"/>
  <c r="Y27" i="3"/>
  <c r="AA29" i="3"/>
  <c r="Z30" i="3"/>
  <c r="Y28" i="3" l="1"/>
  <c r="X29" i="3"/>
  <c r="Z31" i="3"/>
  <c r="AA30" i="3"/>
  <c r="Y29" i="3" l="1"/>
  <c r="X30" i="3"/>
  <c r="Z32" i="3"/>
  <c r="AA31" i="3"/>
  <c r="Y30" i="3" l="1"/>
  <c r="X31" i="3"/>
  <c r="Z33" i="3"/>
  <c r="AA32" i="3"/>
  <c r="Y31" i="3" l="1"/>
  <c r="X32" i="3"/>
  <c r="Z34" i="3"/>
  <c r="AA33" i="3"/>
  <c r="X33" i="3" l="1"/>
  <c r="Y32" i="3"/>
  <c r="Z35" i="3"/>
  <c r="AA34" i="3"/>
  <c r="Y33" i="3" l="1"/>
  <c r="X34" i="3"/>
  <c r="Z36" i="3"/>
  <c r="AA35" i="3"/>
  <c r="Y34" i="3" l="1"/>
  <c r="X35" i="3"/>
  <c r="Z37" i="3"/>
  <c r="AA37" i="3" s="1"/>
  <c r="AA36" i="3"/>
  <c r="W46" i="1"/>
  <c r="V46" i="1"/>
  <c r="U46" i="1"/>
  <c r="W45" i="1"/>
  <c r="V45" i="1"/>
  <c r="U45" i="1"/>
  <c r="W44" i="1"/>
  <c r="V44" i="1"/>
  <c r="U44" i="1"/>
  <c r="W43" i="1"/>
  <c r="V43" i="1"/>
  <c r="U43" i="1"/>
  <c r="W42" i="1"/>
  <c r="V42" i="1"/>
  <c r="U42" i="1"/>
  <c r="W41" i="1"/>
  <c r="V41" i="1"/>
  <c r="U41" i="1"/>
  <c r="W40" i="1"/>
  <c r="V40" i="1"/>
  <c r="U40" i="1"/>
  <c r="W39" i="1"/>
  <c r="V39" i="1"/>
  <c r="U39" i="1"/>
  <c r="W38" i="1"/>
  <c r="V38" i="1"/>
  <c r="U38" i="1"/>
  <c r="W37" i="1"/>
  <c r="V37" i="1"/>
  <c r="U37" i="1"/>
  <c r="W36" i="1"/>
  <c r="V36" i="1"/>
  <c r="U36" i="1"/>
  <c r="W35" i="1"/>
  <c r="V35" i="1"/>
  <c r="U35" i="1"/>
  <c r="W34" i="1"/>
  <c r="V34" i="1"/>
  <c r="U34" i="1"/>
  <c r="W33" i="1"/>
  <c r="V33" i="1"/>
  <c r="U33" i="1"/>
  <c r="W32" i="1"/>
  <c r="V32" i="1"/>
  <c r="U32" i="1"/>
  <c r="W31" i="1"/>
  <c r="V31" i="1"/>
  <c r="U31" i="1"/>
  <c r="W30" i="1"/>
  <c r="V30" i="1"/>
  <c r="U30" i="1"/>
  <c r="W29" i="1"/>
  <c r="V29" i="1"/>
  <c r="U29" i="1"/>
  <c r="W28" i="1"/>
  <c r="V28" i="1"/>
  <c r="U28" i="1"/>
  <c r="W27" i="1"/>
  <c r="V27" i="1"/>
  <c r="U27" i="1"/>
  <c r="W26" i="1"/>
  <c r="V26" i="1"/>
  <c r="U26" i="1"/>
  <c r="W25" i="1"/>
  <c r="V25" i="1"/>
  <c r="U25" i="1"/>
  <c r="W24" i="1"/>
  <c r="V24" i="1"/>
  <c r="U24" i="1"/>
  <c r="W23" i="1"/>
  <c r="V23" i="1"/>
  <c r="U23" i="1"/>
  <c r="W22" i="1"/>
  <c r="V22" i="1"/>
  <c r="U22" i="1"/>
  <c r="W21" i="1"/>
  <c r="V21" i="1"/>
  <c r="U21" i="1"/>
  <c r="W20" i="1"/>
  <c r="V20" i="1"/>
  <c r="U20" i="1"/>
  <c r="W19" i="1"/>
  <c r="V19" i="1"/>
  <c r="U19" i="1"/>
  <c r="W18" i="1"/>
  <c r="V18" i="1"/>
  <c r="U18" i="1"/>
  <c r="W17" i="1"/>
  <c r="V17" i="1"/>
  <c r="U17" i="1"/>
  <c r="W16" i="1"/>
  <c r="V16" i="1"/>
  <c r="U16" i="1"/>
  <c r="W15" i="1"/>
  <c r="V15" i="1"/>
  <c r="U15" i="1"/>
  <c r="W14" i="1"/>
  <c r="V14" i="1"/>
  <c r="U14" i="1"/>
  <c r="W13" i="1"/>
  <c r="V13" i="1"/>
  <c r="U13" i="1"/>
  <c r="W12" i="1"/>
  <c r="V12" i="1"/>
  <c r="U12" i="1"/>
  <c r="W11" i="1"/>
  <c r="V11" i="1"/>
  <c r="U11" i="1"/>
  <c r="W10" i="1"/>
  <c r="V10" i="1"/>
  <c r="U10" i="1"/>
  <c r="W9" i="1"/>
  <c r="V9" i="1"/>
  <c r="U9" i="1"/>
  <c r="W8" i="1"/>
  <c r="V8" i="1"/>
  <c r="U8" i="1"/>
  <c r="W7" i="1"/>
  <c r="V7" i="1"/>
  <c r="U7" i="1"/>
  <c r="W6" i="1"/>
  <c r="V6" i="1"/>
  <c r="U6" i="1"/>
  <c r="W5" i="1"/>
  <c r="V5" i="1"/>
  <c r="U5" i="1"/>
  <c r="B65" i="3"/>
  <c r="B56" i="3"/>
  <c r="B47" i="3" s="1"/>
  <c r="B44" i="3"/>
  <c r="B40" i="3"/>
  <c r="B36" i="3"/>
  <c r="B32" i="3"/>
  <c r="B15" i="3"/>
  <c r="B35" i="3" l="1"/>
  <c r="B43" i="3"/>
  <c r="B70" i="3"/>
  <c r="B31" i="3"/>
  <c r="B39" i="3"/>
  <c r="Y35" i="3"/>
  <c r="X36" i="3"/>
  <c r="B48" i="3"/>
  <c r="B7" i="3"/>
  <c r="B17" i="3"/>
  <c r="B16" i="3" s="1"/>
  <c r="B67" i="3"/>
  <c r="B58" i="3"/>
  <c r="B57" i="3" s="1"/>
  <c r="Y36" i="3" l="1"/>
  <c r="X37" i="3"/>
  <c r="Y37" i="3" s="1"/>
  <c r="B72" i="3"/>
  <c r="B71" i="3" s="1"/>
  <c r="B66" i="3"/>
</calcChain>
</file>

<file path=xl/sharedStrings.xml><?xml version="1.0" encoding="utf-8"?>
<sst xmlns="http://schemas.openxmlformats.org/spreadsheetml/2006/main" count="137" uniqueCount="118">
  <si>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</si>
  <si>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</si>
  <si>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</si>
  <si>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</si>
  <si>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</si>
  <si>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</si>
  <si>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</si>
  <si>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</si>
  <si>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</si>
  <si>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</si>
  <si>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</si>
  <si>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</si>
  <si>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</si>
  <si>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</si>
  <si>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</si>
  <si>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</si>
  <si>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</si>
  <si>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</si>
  <si>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</si>
  <si>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</si>
  <si>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</si>
  <si>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</si>
  <si>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</si>
  <si>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</si>
  <si>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</si>
  <si>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</si>
  <si>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</si>
  <si>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</si>
  <si>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</si>
  <si>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</si>
  <si>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</si>
  <si>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</si>
  <si>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</si>
  <si>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</si>
  <si>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</si>
  <si>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</si>
  <si>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</si>
  <si>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</si>
  <si>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</si>
  <si>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</si>
  <si>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</si>
  <si>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</si>
  <si>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</si>
  <si>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</si>
  <si>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</si>
  <si>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</si>
  <si>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</si>
  <si>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</si>
  <si>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</si>
  <si>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</si>
  <si>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</si>
  <si>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</si>
  <si>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</si>
  <si>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</si>
  <si>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</si>
  <si>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</si>
  <si>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</si>
  <si>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</si>
  <si>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</si>
  <si>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</si>
  <si>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Run Rate Model</t>
  </si>
  <si>
    <t>Model Info</t>
  </si>
  <si>
    <t>Week Ending: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</si>
  <si>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</si>
  <si>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</si>
  <si>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</si>
  <si>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</si>
  <si>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</si>
  <si>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</si>
  <si>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</si>
  <si>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</si>
  <si>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</si>
  <si>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</si>
  <si>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</si>
  <si>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</si>
  <si>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Lease Enablement</t>
  </si>
  <si>
    <t>Market Intelligence</t>
  </si>
  <si>
    <t>Reputation</t>
  </si>
  <si>
    <t>Acquisition Investment</t>
  </si>
  <si>
    <t>Retention Investment</t>
  </si>
  <si>
    <t>Total Investment</t>
  </si>
  <si>
    <t>Ending Row</t>
  </si>
  <si>
    <t>Outputs</t>
  </si>
  <si>
    <t>Assumptions</t>
  </si>
  <si>
    <t>Start Leased Units</t>
  </si>
  <si>
    <t>Total Unit Count</t>
  </si>
  <si>
    <t>Target Leased Units</t>
  </si>
  <si>
    <t>Target Leased %</t>
  </si>
  <si>
    <t>Ratios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</si>
  <si>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</si>
  <si>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</si>
  <si>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</si>
  <si>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</si>
  <si>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</si>
  <si>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</si>
  <si>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</si>
  <si>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</si>
  <si>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</si>
  <si>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</si>
  <si>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</si>
  <si>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</si>
  <si>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</si>
  <si>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</si>
  <si>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</si>
  <si>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</si>
  <si>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</si>
  <si>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</si>
  <si>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</si>
  <si>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</si>
  <si>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</si>
  <si>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</si>
  <si>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</si>
  <si>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Notes</t>
  </si>
  <si>
    <t>Notice to Vacate is 4 weeks before move outs</t>
  </si>
  <si>
    <t>So, you'll need to extend at least 4 weeks past stop point of modeling</t>
  </si>
  <si>
    <t>Average Weekly Move Outs</t>
  </si>
  <si>
    <t>Notice to Renew</t>
  </si>
  <si>
    <t>Note - Place Acquisitioin by period up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</si>
</sst>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1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0" xfId="0" applyNumberFormat="1"/>
    <xf numFmtId="44" fontId="0" fillId="0" borderId="0" xfId="1" applyFont="1"/>
    <xf numFmtId="9" fontId="0" fillId="0" borderId="0" xfId="2" applyFont="1"/>
    <xf numFmtId="0" fontId="1" fillId="6" borderId="0" xfId="8"/>
    <xf numFmtId="0" fontId="1" fillId="13" borderId="0" xfId="15"/>
    <xf numFmtId="0" fontId="5" fillId="0" borderId="0" xfId="0" applyFont="1"/>
    <xf numFmtId="9" fontId="0" fillId="0" borderId="0" xfId="0" applyNumberForma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9" fontId="3" fillId="2" borderId="0" xfId="4" applyNumberFormat="1"/>
    <xf numFmtId="1" fontId="3" fillId="2" borderId="0" xfId="4" applyNumberFormat="1"/>
    <xf numFmtId="1" fontId="0" fillId="0" borderId="0" xfId="1" applyNumberFormat="1" applyFont="1"/>
    <xf numFmtId="2" fontId="0" fillId="0" borderId="0" xfId="2" applyNumberFormat="1" applyFont="1"/>
    <xf numFmtId="1" fontId="7" fillId="14" borderId="0" xfId="16" applyNumberFormat="1"/>
    <xf numFmtId="0" fontId="8" fillId="15" borderId="0" xfId="17"/>
    <xf numFmtId="164" fontId="8" fillId="15" borderId="0" xfId="17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0" borderId="5" xfId="2" applyNumberFormat="1" applyFont="1" applyBorder="1" applyAlignment="1">
      <alignment horizontal="right"/>
    </xf>
    <xf numFmtId="0" fontId="4" fillId="12" borderId="0" xfId="14" applyAlignment="1">
      <alignment horizontal="center"/>
    </xf>
    <xf numFmtId="0" fontId="4" fillId="5" borderId="0" xfId="7" applyAlignment="1">
      <alignment horizontal="center"/>
    </xf>
    <xf numFmtId="0" fontId="1" fillId="7" borderId="4" xfId="9" applyBorder="1" applyAlignment="1">
      <alignment horizontal="center"/>
    </xf>
    <xf numFmtId="0" fontId="1" fillId="7" borderId="5" xfId="9" applyBorder="1" applyAlignment="1">
      <alignment horizontal="center"/>
    </xf>
    <xf numFmtId="0" fontId="6" fillId="4" borderId="2" xfId="6" applyFont="1" applyBorder="1" applyAlignment="1">
      <alignment horizontal="center"/>
    </xf>
    <xf numFmtId="0" fontId="6" fillId="4" borderId="3" xfId="6" applyFont="1" applyBorder="1" applyAlignment="1">
      <alignment horizontal="center"/>
    </xf>
    <xf numFmtId="0" fontId="6" fillId="4" borderId="0" xfId="6" applyFont="1" applyBorder="1" applyAlignment="1">
      <alignment horizontal="center"/>
    </xf>
    <xf numFmtId="0" fontId="6" fillId="4" borderId="0" xfId="6" applyFont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10" borderId="4" xfId="12" applyBorder="1" applyAlignment="1">
      <alignment horizontal="center"/>
    </xf>
    <xf numFmtId="0" fontId="4" fillId="10" borderId="5" xfId="12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1" fillId="11" borderId="4" xfId="13" applyBorder="1" applyAlignment="1">
      <alignment horizontal="center"/>
    </xf>
    <xf numFmtId="0" fontId="1" fillId="11" borderId="5" xfId="13" applyBorder="1" applyAlignment="1">
      <alignment horizontal="center"/>
    </xf>
  </cellXfs>
  <cellStyles count="18">
    <cellStyle name="20% - Accent2" xfId="8" builtinId="34"/>
    <cellStyle name="20% - Accent6" xfId="15" builtinId="50"/>
    <cellStyle name="60% - Accent1" xfId="6" builtinId="32"/>
    <cellStyle name="60% - Accent2" xfId="9" builtinId="36"/>
    <cellStyle name="60% - Accent5" xfId="13" builtinId="48"/>
    <cellStyle name="Accent1" xfId="5" builtinId="29"/>
    <cellStyle name="Accent2" xfId="7" builtinId="33"/>
    <cellStyle name="Accent3" xfId="10" builtinId="37"/>
    <cellStyle name="Accent4" xfId="11" builtinId="41"/>
    <cellStyle name="Accent5" xfId="12" builtinId="45"/>
    <cellStyle name="Accent6" xfId="14" builtinId="49"/>
    <cellStyle name="Bad" xfId="16" builtinId="27"/>
    <cellStyle name="Currency" xfId="1" builtinId="4"/>
    <cellStyle name="Good" xfId="4" builtinId="26"/>
    <cellStyle name="Heading 3" xfId="3" builtinId="18"/>
    <cellStyle name="Neutral" xfId="17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82B8-1FF3-A545-8EEF-BDB4651EA58C}">
  <dimension ref="A1:W46"/>
  <sheetViews>
    <sheetView topLeftCell="L1" zoomScaleNormal="100" workbookViewId="0">
      <selection activeCell="X13" sqref="X13"/>
    </sheetView>
  </sheetViews>
  <sheetFormatPr baseColWidth="10" defaultRowHeight="16" x14ac:dyDescent="0.2"/>
  <cols>
    <col min="1" max="1" width="13.1640625" customWidth="1"/>
    <col min="2" max="2" width="12.1640625" bestFit="1" customWidth="1"/>
    <col min="10" max="10" width="16.1640625" customWidth="1"/>
    <col min="11" max="13" width="19" customWidth="1"/>
    <col min="14" max="14" width="16.83203125" customWidth="1"/>
    <col min="15" max="15" width="17.83203125" customWidth="1"/>
    <col min="16" max="16" width="18.5" customWidth="1"/>
    <col min="17" max="18" width="12.83203125" customWidth="1"/>
  </cols>
  <sheetData>
    <row r="1" spans="1:23" x14ac:dyDescent="0.2">
      <c r="A1" t="s">
        <v>81</v>
      </c>
      <c r="B1" s="11">
        <v>46</v>
      </c>
    </row>
    <row r="2" spans="1:23" x14ac:dyDescent="0.2">
      <c r="J2" s="41" t="s">
        <v>78</v>
      </c>
      <c r="K2" s="41"/>
      <c r="L2" s="41"/>
      <c r="M2" s="41"/>
      <c r="N2" s="42" t="s">
        <v>79</v>
      </c>
      <c r="O2" s="42"/>
      <c r="P2" s="42"/>
      <c r="Q2" s="42"/>
    </row>
    <row r="3" spans="1:23" x14ac:dyDescent="0.2">
      <c r="A3" t="s">
        <v>62</v>
      </c>
      <c r="B3" t="s">
        <v>17</v>
      </c>
      <c r="C3" t="s">
        <v>63</v>
      </c>
      <c r="D3" t="s">
        <v>64</v>
      </c>
      <c r="E3" t="s">
        <v>65</v>
      </c>
      <c r="F3" t="s">
        <v>66</v>
      </c>
      <c r="G3" t="s">
        <v>9</v>
      </c>
      <c r="H3" t="s">
        <v>67</v>
      </c>
      <c r="I3" t="s">
        <v>16</v>
      </c>
      <c r="J3" s="10" t="s">
        <v>74</v>
      </c>
      <c r="K3" s="10" t="s">
        <v>75</v>
      </c>
      <c r="L3" s="10" t="s">
        <v>76</v>
      </c>
      <c r="M3" s="10" t="s">
        <v>77</v>
      </c>
      <c r="N3" s="9" t="s">
        <v>74</v>
      </c>
      <c r="O3" s="9" t="s">
        <v>75</v>
      </c>
      <c r="P3" s="9" t="s">
        <v>76</v>
      </c>
      <c r="Q3" s="9" t="s">
        <v>77</v>
      </c>
      <c r="R3" t="s">
        <v>107</v>
      </c>
      <c r="S3" t="s">
        <v>68</v>
      </c>
      <c r="T3" t="s">
        <v>69</v>
      </c>
      <c r="U3" t="s">
        <v>70</v>
      </c>
      <c r="V3" t="s">
        <v>71</v>
      </c>
      <c r="W3" t="s">
        <v>72</v>
      </c>
    </row>
    <row r="4" spans="1:23" x14ac:dyDescent="0.2">
      <c r="A4" t="s">
        <v>73</v>
      </c>
      <c r="B4">
        <f ca="1">SUM(B5:INDIRECT("B"&amp;$B$1))</f>
        <v>12</v>
      </c>
      <c r="C4">
        <f ca="1">SUM(C5:INDIRECT("C"&amp;$B$1))</f>
        <v>201</v>
      </c>
      <c r="D4">
        <f ca="1">SUM(D5:INDIRECT("D"&amp;$B$1))</f>
        <v>171</v>
      </c>
      <c r="E4">
        <f ca="1">SUM(E5:INDIRECT("E"&amp;$B$1))</f>
        <v>30</v>
      </c>
      <c r="F4">
        <f ca="1">SUM(F5:INDIRECT("F"&amp;$B$1))</f>
        <v>0</v>
      </c>
      <c r="G4">
        <f ca="1">SUM(G5:INDIRECT("G"&amp;$B$1))</f>
        <v>0</v>
      </c>
      <c r="H4">
        <f ca="1">SUM(H5:INDIRECT("H"&amp;$B$1))</f>
        <v>12</v>
      </c>
      <c r="I4">
        <f ca="1">SUM(I5:INDIRECT("I"&amp;$B$1))</f>
        <v>159</v>
      </c>
      <c r="J4">
        <f ca="1">SUM(J5:INDIRECT("J"&amp;$B$1))</f>
        <v>0</v>
      </c>
      <c r="K4">
        <f ca="1">SUM(K5:INDIRECT("K"&amp;$B$1))</f>
        <v>0</v>
      </c>
      <c r="L4">
        <f ca="1">SUM(L5:INDIRECT("L"&amp;$B$1))</f>
        <v>0</v>
      </c>
      <c r="M4">
        <f ca="1">SUM(M5:INDIRECT("M"&amp;$B$1))</f>
        <v>0</v>
      </c>
      <c r="N4">
        <f ca="1">SUM(N5:INDIRECT("N"&amp;$B$1))</f>
        <v>0</v>
      </c>
      <c r="O4">
        <f ca="1">SUM(O5:INDIRECT("O"&amp;$B$1))</f>
        <v>0</v>
      </c>
      <c r="P4">
        <f ca="1">SUM(P5:INDIRECT("P"&amp;$B$1))</f>
        <v>0</v>
      </c>
      <c r="Q4">
        <f ca="1">SUM(Q5:INDIRECT("Q"&amp;$B$1))</f>
        <v>0</v>
      </c>
      <c r="R4">
        <f ca="1">SUM(R5:INDIRECT("R"&amp;$B$1))</f>
        <v>16800</v>
      </c>
      <c r="S4">
        <f ca="1">SUM(S5:INDIRECT("S"&amp;$B$1))</f>
        <v>1893</v>
      </c>
      <c r="T4">
        <f ca="1">SUM(T5:INDIRECT("T"&amp;$B$1))</f>
        <v>591</v>
      </c>
      <c r="U4" s="2">
        <f t="shared" ref="U4:U46" ca="1" si="0">T4/S4</f>
        <v>0.312202852614897</v>
      </c>
      <c r="V4" s="8">
        <f t="shared" ref="V4:V46" ca="1" si="1">C4/T4</f>
        <v>0.34010152284263961</v>
      </c>
      <c r="W4" s="8">
        <f t="shared" ref="W4:W46" ca="1" si="2">D4/C4</f>
        <v>0.85074626865671643</v>
      </c>
    </row>
    <row r="5" spans="1:23" x14ac:dyDescent="0.2">
      <c r="A5" s="6">
        <v>43598</v>
      </c>
      <c r="B5">
        <v>0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23">
        <v>400</v>
      </c>
      <c r="S5">
        <v>12</v>
      </c>
      <c r="T5">
        <v>5</v>
      </c>
      <c r="U5" s="2">
        <f t="shared" si="0"/>
        <v>0.41666666666666669</v>
      </c>
      <c r="V5" s="8">
        <f t="shared" si="1"/>
        <v>0.6</v>
      </c>
      <c r="W5" s="8">
        <f t="shared" si="2"/>
        <v>1</v>
      </c>
    </row>
    <row r="6" spans="1:23" x14ac:dyDescent="0.2">
      <c r="A6" s="6">
        <v>43605</v>
      </c>
      <c r="B6">
        <v>0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23">
        <v>400</v>
      </c>
      <c r="S6">
        <v>71</v>
      </c>
      <c r="T6">
        <v>10</v>
      </c>
      <c r="U6" s="2">
        <f t="shared" si="0"/>
        <v>0.14084507042253522</v>
      </c>
      <c r="V6" s="8">
        <f t="shared" si="1"/>
        <v>0.2</v>
      </c>
      <c r="W6" s="8">
        <f t="shared" si="2"/>
        <v>1</v>
      </c>
    </row>
    <row r="7" spans="1:23" x14ac:dyDescent="0.2">
      <c r="A7" s="6">
        <v>43612</v>
      </c>
      <c r="B7">
        <v>0</v>
      </c>
      <c r="C7">
        <v>6</v>
      </c>
      <c r="D7">
        <v>6</v>
      </c>
      <c r="E7">
        <v>0</v>
      </c>
      <c r="F7">
        <v>0</v>
      </c>
      <c r="G7">
        <v>0</v>
      </c>
      <c r="H7">
        <v>0</v>
      </c>
      <c r="I7">
        <v>3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23">
        <v>400</v>
      </c>
      <c r="S7">
        <v>45</v>
      </c>
      <c r="T7">
        <v>8</v>
      </c>
      <c r="U7" s="2">
        <f t="shared" si="0"/>
        <v>0.17777777777777778</v>
      </c>
      <c r="V7" s="8">
        <f t="shared" si="1"/>
        <v>0.75</v>
      </c>
      <c r="W7" s="8">
        <f t="shared" si="2"/>
        <v>1</v>
      </c>
    </row>
    <row r="8" spans="1:23" x14ac:dyDescent="0.2">
      <c r="A8" s="6">
        <v>43619</v>
      </c>
      <c r="B8">
        <v>0</v>
      </c>
      <c r="C8">
        <v>5</v>
      </c>
      <c r="D8">
        <v>4</v>
      </c>
      <c r="E8">
        <v>1</v>
      </c>
      <c r="F8">
        <v>0</v>
      </c>
      <c r="G8">
        <v>0</v>
      </c>
      <c r="H8">
        <v>0</v>
      </c>
      <c r="I8">
        <v>5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23">
        <v>400</v>
      </c>
      <c r="S8">
        <v>47</v>
      </c>
      <c r="T8">
        <v>12</v>
      </c>
      <c r="U8" s="2">
        <f t="shared" si="0"/>
        <v>0.25531914893617019</v>
      </c>
      <c r="V8" s="8">
        <f t="shared" si="1"/>
        <v>0.41666666666666669</v>
      </c>
      <c r="W8" s="8">
        <f t="shared" si="2"/>
        <v>0.8</v>
      </c>
    </row>
    <row r="9" spans="1:23" x14ac:dyDescent="0.2">
      <c r="A9" s="6">
        <v>43626</v>
      </c>
      <c r="B9">
        <v>0</v>
      </c>
      <c r="C9">
        <v>9</v>
      </c>
      <c r="D9">
        <v>9</v>
      </c>
      <c r="E9">
        <v>0</v>
      </c>
      <c r="F9">
        <v>0</v>
      </c>
      <c r="G9">
        <v>0</v>
      </c>
      <c r="H9">
        <v>0</v>
      </c>
      <c r="I9">
        <v>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23">
        <v>400</v>
      </c>
      <c r="S9">
        <v>47</v>
      </c>
      <c r="T9">
        <v>12</v>
      </c>
      <c r="U9" s="2">
        <f t="shared" si="0"/>
        <v>0.25531914893617019</v>
      </c>
      <c r="V9" s="8">
        <f t="shared" si="1"/>
        <v>0.75</v>
      </c>
      <c r="W9" s="8">
        <f t="shared" si="2"/>
        <v>1</v>
      </c>
    </row>
    <row r="10" spans="1:23" x14ac:dyDescent="0.2">
      <c r="A10" s="6">
        <v>43634</v>
      </c>
      <c r="B10">
        <v>0</v>
      </c>
      <c r="C10">
        <v>5</v>
      </c>
      <c r="D10">
        <v>4</v>
      </c>
      <c r="E10">
        <v>1</v>
      </c>
      <c r="F10">
        <v>0</v>
      </c>
      <c r="G10">
        <v>0</v>
      </c>
      <c r="H10">
        <v>0</v>
      </c>
      <c r="I10">
        <v>3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23">
        <v>400</v>
      </c>
      <c r="S10">
        <v>47</v>
      </c>
      <c r="T10">
        <v>16</v>
      </c>
      <c r="U10" s="2">
        <f t="shared" si="0"/>
        <v>0.34042553191489361</v>
      </c>
      <c r="V10" s="8">
        <f t="shared" si="1"/>
        <v>0.3125</v>
      </c>
      <c r="W10" s="8">
        <f t="shared" si="2"/>
        <v>0.8</v>
      </c>
    </row>
    <row r="11" spans="1:23" x14ac:dyDescent="0.2">
      <c r="A11" s="6">
        <v>43641</v>
      </c>
      <c r="B11">
        <v>0</v>
      </c>
      <c r="C11">
        <v>9</v>
      </c>
      <c r="D11">
        <v>8</v>
      </c>
      <c r="E11">
        <v>1</v>
      </c>
      <c r="F11">
        <v>0</v>
      </c>
      <c r="G11">
        <v>0</v>
      </c>
      <c r="H11">
        <v>0</v>
      </c>
      <c r="I11">
        <v>2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23">
        <v>400</v>
      </c>
      <c r="S11">
        <v>62</v>
      </c>
      <c r="T11">
        <v>22</v>
      </c>
      <c r="U11" s="2">
        <f t="shared" si="0"/>
        <v>0.35483870967741937</v>
      </c>
      <c r="V11" s="8">
        <f t="shared" si="1"/>
        <v>0.40909090909090912</v>
      </c>
      <c r="W11" s="8">
        <f t="shared" si="2"/>
        <v>0.88888888888888884</v>
      </c>
    </row>
    <row r="12" spans="1:23" x14ac:dyDescent="0.2">
      <c r="A12" s="6">
        <v>43648</v>
      </c>
      <c r="B12">
        <v>0</v>
      </c>
      <c r="C12">
        <v>5</v>
      </c>
      <c r="D12">
        <v>5</v>
      </c>
      <c r="E12">
        <v>0</v>
      </c>
      <c r="F12">
        <v>0</v>
      </c>
      <c r="G12">
        <v>0</v>
      </c>
      <c r="H12">
        <v>0</v>
      </c>
      <c r="I12">
        <v>5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23">
        <v>400</v>
      </c>
      <c r="S12">
        <v>48</v>
      </c>
      <c r="T12">
        <v>11</v>
      </c>
      <c r="U12" s="2">
        <f t="shared" si="0"/>
        <v>0.22916666666666666</v>
      </c>
      <c r="V12" s="8">
        <f t="shared" si="1"/>
        <v>0.45454545454545453</v>
      </c>
      <c r="W12" s="8">
        <f t="shared" si="2"/>
        <v>1</v>
      </c>
    </row>
    <row r="13" spans="1:23" x14ac:dyDescent="0.2">
      <c r="A13" s="6">
        <v>43655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3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23">
        <v>400</v>
      </c>
      <c r="S13">
        <v>41</v>
      </c>
      <c r="T13">
        <v>13</v>
      </c>
      <c r="U13" s="2">
        <f t="shared" si="0"/>
        <v>0.31707317073170732</v>
      </c>
      <c r="V13" s="8">
        <f t="shared" si="1"/>
        <v>7.6923076923076927E-2</v>
      </c>
      <c r="W13" s="8">
        <f t="shared" si="2"/>
        <v>1</v>
      </c>
    </row>
    <row r="14" spans="1:23" x14ac:dyDescent="0.2">
      <c r="A14" s="6">
        <v>43662</v>
      </c>
      <c r="B14">
        <v>0</v>
      </c>
      <c r="C14">
        <v>8</v>
      </c>
      <c r="D14">
        <v>7</v>
      </c>
      <c r="E14">
        <v>1</v>
      </c>
      <c r="F14">
        <v>0</v>
      </c>
      <c r="G14">
        <v>0</v>
      </c>
      <c r="H14">
        <v>0</v>
      </c>
      <c r="I14">
        <v>2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23">
        <v>400</v>
      </c>
      <c r="S14">
        <v>45</v>
      </c>
      <c r="T14">
        <v>17</v>
      </c>
      <c r="U14" s="2">
        <f t="shared" si="0"/>
        <v>0.37777777777777777</v>
      </c>
      <c r="V14" s="8">
        <f t="shared" si="1"/>
        <v>0.47058823529411764</v>
      </c>
      <c r="W14" s="8">
        <f t="shared" si="2"/>
        <v>0.875</v>
      </c>
    </row>
    <row r="15" spans="1:23" x14ac:dyDescent="0.2">
      <c r="A15" s="6">
        <v>43669</v>
      </c>
      <c r="B15">
        <v>1</v>
      </c>
      <c r="C15">
        <v>6</v>
      </c>
      <c r="D15">
        <v>4</v>
      </c>
      <c r="E15">
        <v>2</v>
      </c>
      <c r="F15">
        <v>0</v>
      </c>
      <c r="G15">
        <v>0</v>
      </c>
      <c r="H15">
        <v>1</v>
      </c>
      <c r="I15">
        <v>3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23">
        <v>400</v>
      </c>
      <c r="S15">
        <v>52</v>
      </c>
      <c r="T15">
        <v>13</v>
      </c>
      <c r="U15" s="2">
        <f t="shared" si="0"/>
        <v>0.25</v>
      </c>
      <c r="V15" s="8">
        <f t="shared" si="1"/>
        <v>0.46153846153846156</v>
      </c>
      <c r="W15" s="8">
        <f t="shared" si="2"/>
        <v>0.66666666666666663</v>
      </c>
    </row>
    <row r="16" spans="1:23" x14ac:dyDescent="0.2">
      <c r="A16" s="6">
        <v>43676</v>
      </c>
      <c r="B16">
        <v>1</v>
      </c>
      <c r="C16">
        <v>7</v>
      </c>
      <c r="D16">
        <v>7</v>
      </c>
      <c r="E16">
        <v>0</v>
      </c>
      <c r="F16">
        <v>0</v>
      </c>
      <c r="G16">
        <v>0</v>
      </c>
      <c r="H16">
        <v>1</v>
      </c>
      <c r="I16">
        <v>6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23">
        <v>400</v>
      </c>
      <c r="S16">
        <v>67</v>
      </c>
      <c r="T16">
        <v>29</v>
      </c>
      <c r="U16" s="2">
        <f t="shared" si="0"/>
        <v>0.43283582089552236</v>
      </c>
      <c r="V16" s="8">
        <f t="shared" si="1"/>
        <v>0.2413793103448276</v>
      </c>
      <c r="W16" s="8">
        <f t="shared" si="2"/>
        <v>1</v>
      </c>
    </row>
    <row r="17" spans="1:23" x14ac:dyDescent="0.2">
      <c r="A17" s="6">
        <v>43682</v>
      </c>
      <c r="B17">
        <v>0</v>
      </c>
      <c r="C17">
        <v>6</v>
      </c>
      <c r="D17">
        <v>3</v>
      </c>
      <c r="E17">
        <v>3</v>
      </c>
      <c r="F17">
        <v>0</v>
      </c>
      <c r="G17">
        <v>0</v>
      </c>
      <c r="H17">
        <v>0</v>
      </c>
      <c r="I17">
        <v>5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23">
        <v>400</v>
      </c>
      <c r="S17">
        <v>57</v>
      </c>
      <c r="T17">
        <v>26</v>
      </c>
      <c r="U17" s="2">
        <f t="shared" si="0"/>
        <v>0.45614035087719296</v>
      </c>
      <c r="V17" s="8">
        <f t="shared" si="1"/>
        <v>0.23076923076923078</v>
      </c>
      <c r="W17" s="8">
        <f t="shared" si="2"/>
        <v>0.5</v>
      </c>
    </row>
    <row r="18" spans="1:23" x14ac:dyDescent="0.2">
      <c r="A18" s="6">
        <v>43689</v>
      </c>
      <c r="B18">
        <v>0</v>
      </c>
      <c r="C18">
        <v>3</v>
      </c>
      <c r="D18">
        <v>2</v>
      </c>
      <c r="E18">
        <v>1</v>
      </c>
      <c r="F18">
        <v>0</v>
      </c>
      <c r="G18">
        <v>0</v>
      </c>
      <c r="H18">
        <v>0</v>
      </c>
      <c r="I18">
        <v>8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23">
        <v>400</v>
      </c>
      <c r="S18">
        <v>56</v>
      </c>
      <c r="T18">
        <v>23</v>
      </c>
      <c r="U18" s="2">
        <f t="shared" si="0"/>
        <v>0.4107142857142857</v>
      </c>
      <c r="V18" s="8">
        <f t="shared" si="1"/>
        <v>0.13043478260869565</v>
      </c>
      <c r="W18" s="8">
        <f t="shared" si="2"/>
        <v>0.66666666666666663</v>
      </c>
    </row>
    <row r="19" spans="1:23" x14ac:dyDescent="0.2">
      <c r="A19" s="6">
        <v>43696</v>
      </c>
      <c r="B19">
        <v>0</v>
      </c>
      <c r="C19">
        <v>8</v>
      </c>
      <c r="D19">
        <v>4</v>
      </c>
      <c r="E19">
        <v>4</v>
      </c>
      <c r="F19">
        <v>0</v>
      </c>
      <c r="G19">
        <v>0</v>
      </c>
      <c r="H19">
        <v>0</v>
      </c>
      <c r="I19">
        <v>8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23">
        <v>400</v>
      </c>
      <c r="S19">
        <v>58</v>
      </c>
      <c r="T19">
        <v>15</v>
      </c>
      <c r="U19" s="2">
        <f t="shared" si="0"/>
        <v>0.25862068965517243</v>
      </c>
      <c r="V19" s="8">
        <f t="shared" si="1"/>
        <v>0.53333333333333333</v>
      </c>
      <c r="W19" s="8">
        <f t="shared" si="2"/>
        <v>0.5</v>
      </c>
    </row>
    <row r="20" spans="1:23" x14ac:dyDescent="0.2">
      <c r="A20" s="6">
        <v>43703</v>
      </c>
      <c r="B20">
        <v>0</v>
      </c>
      <c r="C20">
        <v>7</v>
      </c>
      <c r="D20">
        <v>6</v>
      </c>
      <c r="E20">
        <v>1</v>
      </c>
      <c r="F20">
        <v>0</v>
      </c>
      <c r="G20">
        <v>0</v>
      </c>
      <c r="H20">
        <v>0</v>
      </c>
      <c r="I20">
        <v>5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23">
        <v>400</v>
      </c>
      <c r="S20">
        <v>46</v>
      </c>
      <c r="T20">
        <v>11</v>
      </c>
      <c r="U20" s="2">
        <f t="shared" si="0"/>
        <v>0.2391304347826087</v>
      </c>
      <c r="V20" s="8">
        <f t="shared" si="1"/>
        <v>0.63636363636363635</v>
      </c>
      <c r="W20" s="8">
        <f t="shared" si="2"/>
        <v>0.8571428571428571</v>
      </c>
    </row>
    <row r="21" spans="1:23" x14ac:dyDescent="0.2">
      <c r="A21" s="6">
        <v>43710</v>
      </c>
      <c r="B21">
        <v>0</v>
      </c>
      <c r="C21">
        <v>7</v>
      </c>
      <c r="D21">
        <v>7</v>
      </c>
      <c r="E21">
        <v>0</v>
      </c>
      <c r="F21">
        <v>0</v>
      </c>
      <c r="G21">
        <v>0</v>
      </c>
      <c r="H21">
        <v>0</v>
      </c>
      <c r="I21">
        <v>5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23">
        <v>400</v>
      </c>
      <c r="S21">
        <v>50</v>
      </c>
      <c r="T21">
        <v>11</v>
      </c>
      <c r="U21" s="2">
        <f t="shared" si="0"/>
        <v>0.22</v>
      </c>
      <c r="V21" s="8">
        <f t="shared" si="1"/>
        <v>0.63636363636363635</v>
      </c>
      <c r="W21" s="8">
        <f t="shared" si="2"/>
        <v>1</v>
      </c>
    </row>
    <row r="22" spans="1:23" x14ac:dyDescent="0.2">
      <c r="A22" s="6">
        <v>43718</v>
      </c>
      <c r="B22">
        <v>0</v>
      </c>
      <c r="C22">
        <v>8</v>
      </c>
      <c r="D22">
        <v>6</v>
      </c>
      <c r="E22">
        <v>2</v>
      </c>
      <c r="F22">
        <v>0</v>
      </c>
      <c r="G22">
        <v>0</v>
      </c>
      <c r="H22">
        <v>0</v>
      </c>
      <c r="I22">
        <v>5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23">
        <v>400</v>
      </c>
      <c r="S22">
        <v>40</v>
      </c>
      <c r="T22">
        <v>14</v>
      </c>
      <c r="U22" s="2">
        <f t="shared" si="0"/>
        <v>0.35</v>
      </c>
      <c r="V22" s="8">
        <f t="shared" si="1"/>
        <v>0.5714285714285714</v>
      </c>
      <c r="W22" s="8">
        <f t="shared" si="2"/>
        <v>0.75</v>
      </c>
    </row>
    <row r="23" spans="1:23" x14ac:dyDescent="0.2">
      <c r="A23" s="6">
        <v>43725</v>
      </c>
      <c r="B23">
        <v>0</v>
      </c>
      <c r="C23">
        <v>5</v>
      </c>
      <c r="D23">
        <v>5</v>
      </c>
      <c r="E23">
        <v>0</v>
      </c>
      <c r="F23">
        <v>0</v>
      </c>
      <c r="G23">
        <v>0</v>
      </c>
      <c r="H23">
        <v>0</v>
      </c>
      <c r="I23">
        <v>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23">
        <v>400</v>
      </c>
      <c r="S23">
        <v>56</v>
      </c>
      <c r="T23">
        <v>22</v>
      </c>
      <c r="U23" s="2">
        <f t="shared" si="0"/>
        <v>0.39285714285714285</v>
      </c>
      <c r="V23" s="8">
        <f t="shared" si="1"/>
        <v>0.22727272727272727</v>
      </c>
      <c r="W23" s="8">
        <f t="shared" si="2"/>
        <v>1</v>
      </c>
    </row>
    <row r="24" spans="1:23" x14ac:dyDescent="0.2">
      <c r="A24" s="6">
        <v>43732</v>
      </c>
      <c r="B24">
        <v>1</v>
      </c>
      <c r="C24">
        <v>3</v>
      </c>
      <c r="D24">
        <v>3</v>
      </c>
      <c r="E24">
        <v>0</v>
      </c>
      <c r="F24">
        <v>0</v>
      </c>
      <c r="G24">
        <v>0</v>
      </c>
      <c r="H24">
        <v>1</v>
      </c>
      <c r="I24">
        <v>1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23">
        <v>400</v>
      </c>
      <c r="S24">
        <v>36</v>
      </c>
      <c r="T24">
        <v>15</v>
      </c>
      <c r="U24" s="2">
        <f t="shared" si="0"/>
        <v>0.41666666666666669</v>
      </c>
      <c r="V24" s="8">
        <f t="shared" si="1"/>
        <v>0.2</v>
      </c>
      <c r="W24" s="8">
        <f t="shared" si="2"/>
        <v>1</v>
      </c>
    </row>
    <row r="25" spans="1:23" x14ac:dyDescent="0.2">
      <c r="A25" s="6">
        <v>43738</v>
      </c>
      <c r="B25">
        <v>0</v>
      </c>
      <c r="C25">
        <v>5</v>
      </c>
      <c r="D25">
        <v>2</v>
      </c>
      <c r="E25">
        <v>3</v>
      </c>
      <c r="F25">
        <v>0</v>
      </c>
      <c r="G25">
        <v>0</v>
      </c>
      <c r="H25">
        <v>0</v>
      </c>
      <c r="I25">
        <v>10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23">
        <v>400</v>
      </c>
      <c r="S25">
        <v>53</v>
      </c>
      <c r="T25">
        <v>20</v>
      </c>
      <c r="U25" s="2">
        <f t="shared" si="0"/>
        <v>0.37735849056603776</v>
      </c>
      <c r="V25" s="8">
        <f t="shared" si="1"/>
        <v>0.25</v>
      </c>
      <c r="W25" s="8">
        <f t="shared" si="2"/>
        <v>0.4</v>
      </c>
    </row>
    <row r="26" spans="1:23" x14ac:dyDescent="0.2">
      <c r="A26" s="6">
        <v>43745</v>
      </c>
      <c r="B26">
        <v>0</v>
      </c>
      <c r="C26">
        <v>4</v>
      </c>
      <c r="D26">
        <v>3</v>
      </c>
      <c r="E26">
        <v>1</v>
      </c>
      <c r="F26">
        <v>0</v>
      </c>
      <c r="G26">
        <v>0</v>
      </c>
      <c r="H26">
        <v>0</v>
      </c>
      <c r="I26">
        <v>3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23">
        <v>400</v>
      </c>
      <c r="S26">
        <v>48</v>
      </c>
      <c r="T26">
        <v>12</v>
      </c>
      <c r="U26" s="2">
        <f t="shared" si="0"/>
        <v>0.25</v>
      </c>
      <c r="V26" s="8">
        <f t="shared" si="1"/>
        <v>0.33333333333333331</v>
      </c>
      <c r="W26" s="8">
        <f t="shared" si="2"/>
        <v>0.75</v>
      </c>
    </row>
    <row r="27" spans="1:23" x14ac:dyDescent="0.2">
      <c r="A27" s="6">
        <v>43752</v>
      </c>
      <c r="B27">
        <v>0</v>
      </c>
      <c r="C27">
        <v>8</v>
      </c>
      <c r="D27">
        <v>8</v>
      </c>
      <c r="E27">
        <v>0</v>
      </c>
      <c r="F27">
        <v>0</v>
      </c>
      <c r="G27">
        <v>0</v>
      </c>
      <c r="H27">
        <v>0</v>
      </c>
      <c r="I27">
        <v>3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23">
        <v>400</v>
      </c>
      <c r="S27">
        <v>42</v>
      </c>
      <c r="T27">
        <v>23</v>
      </c>
      <c r="U27" s="2">
        <f t="shared" si="0"/>
        <v>0.54761904761904767</v>
      </c>
      <c r="V27" s="8">
        <f t="shared" si="1"/>
        <v>0.34782608695652173</v>
      </c>
      <c r="W27" s="8">
        <f t="shared" si="2"/>
        <v>1</v>
      </c>
    </row>
    <row r="28" spans="1:23" x14ac:dyDescent="0.2">
      <c r="A28" s="6">
        <v>43759</v>
      </c>
      <c r="B28">
        <v>1</v>
      </c>
      <c r="C28">
        <v>6</v>
      </c>
      <c r="D28">
        <v>5</v>
      </c>
      <c r="E28">
        <v>1</v>
      </c>
      <c r="F28">
        <v>0</v>
      </c>
      <c r="G28">
        <v>0</v>
      </c>
      <c r="H28">
        <v>1</v>
      </c>
      <c r="I28">
        <v>6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23">
        <v>400</v>
      </c>
      <c r="S28">
        <v>33</v>
      </c>
      <c r="T28">
        <v>14</v>
      </c>
      <c r="U28" s="2">
        <f t="shared" si="0"/>
        <v>0.42424242424242425</v>
      </c>
      <c r="V28" s="8">
        <f t="shared" si="1"/>
        <v>0.42857142857142855</v>
      </c>
      <c r="W28" s="8">
        <f t="shared" si="2"/>
        <v>0.83333333333333337</v>
      </c>
    </row>
    <row r="29" spans="1:23" x14ac:dyDescent="0.2">
      <c r="A29" s="6">
        <v>43766</v>
      </c>
      <c r="B29">
        <v>0</v>
      </c>
      <c r="C29">
        <v>3</v>
      </c>
      <c r="D29">
        <v>-2</v>
      </c>
      <c r="E29">
        <v>5</v>
      </c>
      <c r="F29">
        <v>0</v>
      </c>
      <c r="G29">
        <v>0</v>
      </c>
      <c r="H29">
        <v>0</v>
      </c>
      <c r="I29">
        <v>3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23">
        <v>400</v>
      </c>
      <c r="S29">
        <v>57</v>
      </c>
      <c r="T29">
        <v>12</v>
      </c>
      <c r="U29" s="2">
        <f t="shared" si="0"/>
        <v>0.21052631578947367</v>
      </c>
      <c r="V29" s="8">
        <f t="shared" si="1"/>
        <v>0.25</v>
      </c>
      <c r="W29" s="8">
        <f t="shared" si="2"/>
        <v>-0.66666666666666663</v>
      </c>
    </row>
    <row r="30" spans="1:23" x14ac:dyDescent="0.2">
      <c r="A30" s="6">
        <v>43773</v>
      </c>
      <c r="B30">
        <v>0</v>
      </c>
      <c r="C30">
        <v>4</v>
      </c>
      <c r="D30">
        <v>4</v>
      </c>
      <c r="E30">
        <v>0</v>
      </c>
      <c r="F30">
        <v>0</v>
      </c>
      <c r="G30">
        <v>0</v>
      </c>
      <c r="H30">
        <v>0</v>
      </c>
      <c r="I30">
        <v>5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23">
        <v>400</v>
      </c>
      <c r="S30">
        <v>35</v>
      </c>
      <c r="T30">
        <v>8</v>
      </c>
      <c r="U30" s="2">
        <f t="shared" si="0"/>
        <v>0.22857142857142856</v>
      </c>
      <c r="V30" s="8">
        <f t="shared" si="1"/>
        <v>0.5</v>
      </c>
      <c r="W30" s="8">
        <f t="shared" si="2"/>
        <v>1</v>
      </c>
    </row>
    <row r="31" spans="1:23" x14ac:dyDescent="0.2">
      <c r="A31" s="6">
        <v>43780</v>
      </c>
      <c r="B31">
        <v>0</v>
      </c>
      <c r="C31">
        <v>2</v>
      </c>
      <c r="D31">
        <v>2</v>
      </c>
      <c r="E31">
        <v>0</v>
      </c>
      <c r="F31">
        <v>0</v>
      </c>
      <c r="G31">
        <v>0</v>
      </c>
      <c r="H31">
        <v>0</v>
      </c>
      <c r="I31">
        <v>2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23">
        <v>400</v>
      </c>
      <c r="S31">
        <v>41</v>
      </c>
      <c r="T31">
        <v>10</v>
      </c>
      <c r="U31" s="2">
        <f t="shared" si="0"/>
        <v>0.24390243902439024</v>
      </c>
      <c r="V31" s="8">
        <f t="shared" si="1"/>
        <v>0.2</v>
      </c>
      <c r="W31" s="8">
        <f t="shared" si="2"/>
        <v>1</v>
      </c>
    </row>
    <row r="32" spans="1:23" x14ac:dyDescent="0.2">
      <c r="A32" s="6">
        <v>43787</v>
      </c>
      <c r="B32">
        <v>1</v>
      </c>
      <c r="C32">
        <v>7</v>
      </c>
      <c r="D32">
        <v>7</v>
      </c>
      <c r="E32">
        <v>0</v>
      </c>
      <c r="F32">
        <v>0</v>
      </c>
      <c r="G32">
        <v>0</v>
      </c>
      <c r="H32">
        <v>1</v>
      </c>
      <c r="I32">
        <v>4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23">
        <v>400</v>
      </c>
      <c r="S32">
        <v>44</v>
      </c>
      <c r="T32">
        <v>12</v>
      </c>
      <c r="U32" s="2">
        <f t="shared" si="0"/>
        <v>0.27272727272727271</v>
      </c>
      <c r="V32" s="8">
        <f t="shared" si="1"/>
        <v>0.58333333333333337</v>
      </c>
      <c r="W32" s="8">
        <f t="shared" si="2"/>
        <v>1</v>
      </c>
    </row>
    <row r="33" spans="1:23" x14ac:dyDescent="0.2">
      <c r="A33" s="6">
        <v>43794</v>
      </c>
      <c r="B33">
        <v>0</v>
      </c>
      <c r="C33">
        <v>6</v>
      </c>
      <c r="D33">
        <v>6</v>
      </c>
      <c r="E33">
        <v>0</v>
      </c>
      <c r="F33">
        <v>0</v>
      </c>
      <c r="G33">
        <v>0</v>
      </c>
      <c r="H33">
        <v>0</v>
      </c>
      <c r="I33">
        <v>5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23">
        <v>400</v>
      </c>
      <c r="S33">
        <v>26</v>
      </c>
      <c r="T33">
        <v>11</v>
      </c>
      <c r="U33" s="2">
        <f t="shared" si="0"/>
        <v>0.42307692307692307</v>
      </c>
      <c r="V33" s="8">
        <f t="shared" si="1"/>
        <v>0.54545454545454541</v>
      </c>
      <c r="W33" s="8">
        <f t="shared" si="2"/>
        <v>1</v>
      </c>
    </row>
    <row r="34" spans="1:23" x14ac:dyDescent="0.2">
      <c r="A34" s="6">
        <v>43801</v>
      </c>
      <c r="B34">
        <v>0</v>
      </c>
      <c r="C34">
        <v>0</v>
      </c>
      <c r="D34">
        <v>-1</v>
      </c>
      <c r="E34">
        <v>1</v>
      </c>
      <c r="F34">
        <v>0</v>
      </c>
      <c r="G34">
        <v>0</v>
      </c>
      <c r="H34">
        <v>0</v>
      </c>
      <c r="I34">
        <v>8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23">
        <v>400</v>
      </c>
      <c r="S34">
        <v>39</v>
      </c>
      <c r="T34">
        <v>12</v>
      </c>
      <c r="U34" s="2">
        <f t="shared" si="0"/>
        <v>0.30769230769230771</v>
      </c>
      <c r="V34" s="8">
        <f t="shared" si="1"/>
        <v>0</v>
      </c>
      <c r="W34" s="8" t="e">
        <f t="shared" si="2"/>
        <v>#DIV/0!</v>
      </c>
    </row>
    <row r="35" spans="1:23" x14ac:dyDescent="0.2">
      <c r="A35" s="6">
        <v>43808</v>
      </c>
      <c r="B35">
        <v>0</v>
      </c>
      <c r="C35">
        <v>3</v>
      </c>
      <c r="D35">
        <v>3</v>
      </c>
      <c r="E35">
        <v>0</v>
      </c>
      <c r="F35">
        <v>0</v>
      </c>
      <c r="G35">
        <v>0</v>
      </c>
      <c r="H35">
        <v>0</v>
      </c>
      <c r="I35">
        <v>3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23">
        <v>400</v>
      </c>
      <c r="S35">
        <v>31</v>
      </c>
      <c r="T35">
        <v>10</v>
      </c>
      <c r="U35" s="2">
        <f t="shared" si="0"/>
        <v>0.32258064516129031</v>
      </c>
      <c r="V35" s="8">
        <f t="shared" si="1"/>
        <v>0.3</v>
      </c>
      <c r="W35" s="8">
        <f t="shared" si="2"/>
        <v>1</v>
      </c>
    </row>
    <row r="36" spans="1:23" x14ac:dyDescent="0.2">
      <c r="A36" s="6">
        <v>43815</v>
      </c>
      <c r="B36">
        <v>0</v>
      </c>
      <c r="C36">
        <v>2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23">
        <v>400</v>
      </c>
      <c r="S36">
        <v>36</v>
      </c>
      <c r="T36">
        <v>13</v>
      </c>
      <c r="U36" s="2">
        <f t="shared" si="0"/>
        <v>0.3611111111111111</v>
      </c>
      <c r="V36" s="8">
        <f t="shared" si="1"/>
        <v>0.15384615384615385</v>
      </c>
      <c r="W36" s="8">
        <f t="shared" si="2"/>
        <v>1</v>
      </c>
    </row>
    <row r="37" spans="1:23" x14ac:dyDescent="0.2">
      <c r="A37" s="6">
        <v>43822</v>
      </c>
      <c r="B37">
        <v>0</v>
      </c>
      <c r="C37">
        <v>4</v>
      </c>
      <c r="D37">
        <v>3</v>
      </c>
      <c r="E37">
        <v>1</v>
      </c>
      <c r="F37">
        <v>0</v>
      </c>
      <c r="G37">
        <v>0</v>
      </c>
      <c r="H37">
        <v>0</v>
      </c>
      <c r="I3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23">
        <v>400</v>
      </c>
      <c r="S37">
        <v>36</v>
      </c>
      <c r="T37">
        <v>18</v>
      </c>
      <c r="U37" s="2">
        <f t="shared" si="0"/>
        <v>0.5</v>
      </c>
      <c r="V37" s="8">
        <f t="shared" si="1"/>
        <v>0.22222222222222221</v>
      </c>
      <c r="W37" s="8">
        <f t="shared" si="2"/>
        <v>0.75</v>
      </c>
    </row>
    <row r="38" spans="1:23" x14ac:dyDescent="0.2">
      <c r="A38" s="6">
        <v>43829</v>
      </c>
      <c r="B38">
        <v>0</v>
      </c>
      <c r="C38">
        <v>7</v>
      </c>
      <c r="D38">
        <v>7</v>
      </c>
      <c r="E38">
        <v>0</v>
      </c>
      <c r="F38">
        <v>0</v>
      </c>
      <c r="G38">
        <v>0</v>
      </c>
      <c r="H38">
        <v>0</v>
      </c>
      <c r="I38">
        <v>3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23">
        <v>400</v>
      </c>
      <c r="S38">
        <v>42</v>
      </c>
      <c r="T38">
        <v>10</v>
      </c>
      <c r="U38" s="2">
        <f t="shared" si="0"/>
        <v>0.23809523809523808</v>
      </c>
      <c r="V38" s="8">
        <f t="shared" si="1"/>
        <v>0.7</v>
      </c>
      <c r="W38" s="8">
        <f t="shared" si="2"/>
        <v>1</v>
      </c>
    </row>
    <row r="39" spans="1:23" x14ac:dyDescent="0.2">
      <c r="A39" s="6">
        <v>43471</v>
      </c>
      <c r="B39">
        <v>2</v>
      </c>
      <c r="C39">
        <v>1</v>
      </c>
      <c r="D39">
        <v>1</v>
      </c>
      <c r="E39">
        <v>0</v>
      </c>
      <c r="F39">
        <v>0</v>
      </c>
      <c r="G39">
        <v>0</v>
      </c>
      <c r="H39">
        <v>2</v>
      </c>
      <c r="I39">
        <v>5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23">
        <v>400</v>
      </c>
      <c r="S39">
        <v>34</v>
      </c>
      <c r="T39">
        <v>10</v>
      </c>
      <c r="U39" s="2">
        <f t="shared" si="0"/>
        <v>0.29411764705882354</v>
      </c>
      <c r="V39" s="8">
        <f t="shared" si="1"/>
        <v>0.1</v>
      </c>
      <c r="W39" s="8">
        <f t="shared" si="2"/>
        <v>1</v>
      </c>
    </row>
    <row r="40" spans="1:23" x14ac:dyDescent="0.2">
      <c r="A40" s="6">
        <v>43478</v>
      </c>
      <c r="B40">
        <v>0</v>
      </c>
      <c r="C40">
        <v>5</v>
      </c>
      <c r="D40">
        <v>5</v>
      </c>
      <c r="E40">
        <v>0</v>
      </c>
      <c r="F40">
        <v>0</v>
      </c>
      <c r="G40">
        <v>0</v>
      </c>
      <c r="H40">
        <v>0</v>
      </c>
      <c r="I40">
        <v>3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23">
        <v>400</v>
      </c>
      <c r="S40">
        <v>52</v>
      </c>
      <c r="T40">
        <v>19</v>
      </c>
      <c r="U40" s="2">
        <f t="shared" si="0"/>
        <v>0.36538461538461536</v>
      </c>
      <c r="V40" s="8">
        <f t="shared" si="1"/>
        <v>0.26315789473684209</v>
      </c>
      <c r="W40" s="8">
        <f t="shared" si="2"/>
        <v>1</v>
      </c>
    </row>
    <row r="41" spans="1:23" x14ac:dyDescent="0.2">
      <c r="A41" s="6">
        <v>43485</v>
      </c>
      <c r="B41">
        <v>1</v>
      </c>
      <c r="C41">
        <v>6</v>
      </c>
      <c r="D41">
        <v>5</v>
      </c>
      <c r="E41">
        <v>1</v>
      </c>
      <c r="F41">
        <v>0</v>
      </c>
      <c r="G41">
        <v>0</v>
      </c>
      <c r="H41">
        <v>1</v>
      </c>
      <c r="I41">
        <v>4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23">
        <v>400</v>
      </c>
      <c r="S41">
        <v>43</v>
      </c>
      <c r="T41">
        <v>13</v>
      </c>
      <c r="U41" s="2">
        <f t="shared" si="0"/>
        <v>0.30232558139534882</v>
      </c>
      <c r="V41" s="8">
        <f t="shared" si="1"/>
        <v>0.46153846153846156</v>
      </c>
      <c r="W41" s="8">
        <f t="shared" si="2"/>
        <v>0.83333333333333337</v>
      </c>
    </row>
    <row r="42" spans="1:23" x14ac:dyDescent="0.2">
      <c r="A42" s="6">
        <v>43492</v>
      </c>
      <c r="B42">
        <v>0</v>
      </c>
      <c r="C42">
        <v>4</v>
      </c>
      <c r="D42">
        <v>4</v>
      </c>
      <c r="E42">
        <v>0</v>
      </c>
      <c r="F42">
        <v>0</v>
      </c>
      <c r="G42">
        <v>0</v>
      </c>
      <c r="H42">
        <v>0</v>
      </c>
      <c r="I42">
        <v>3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23">
        <v>400</v>
      </c>
      <c r="S42">
        <v>38</v>
      </c>
      <c r="T42">
        <v>9</v>
      </c>
      <c r="U42" s="2">
        <f t="shared" si="0"/>
        <v>0.23684210526315788</v>
      </c>
      <c r="V42" s="8">
        <f t="shared" si="1"/>
        <v>0.44444444444444442</v>
      </c>
      <c r="W42" s="8">
        <f t="shared" si="2"/>
        <v>1</v>
      </c>
    </row>
    <row r="43" spans="1:23" x14ac:dyDescent="0.2">
      <c r="A43" s="6">
        <v>43499</v>
      </c>
      <c r="B43">
        <v>1</v>
      </c>
      <c r="C43">
        <v>2</v>
      </c>
      <c r="D43">
        <v>2</v>
      </c>
      <c r="E43">
        <v>0</v>
      </c>
      <c r="F43">
        <v>0</v>
      </c>
      <c r="G43">
        <v>0</v>
      </c>
      <c r="H43">
        <v>1</v>
      </c>
      <c r="I43">
        <v>6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23">
        <v>400</v>
      </c>
      <c r="S43">
        <v>51</v>
      </c>
      <c r="T43">
        <v>13</v>
      </c>
      <c r="U43" s="2">
        <f t="shared" si="0"/>
        <v>0.25490196078431371</v>
      </c>
      <c r="V43" s="8">
        <f t="shared" si="1"/>
        <v>0.15384615384615385</v>
      </c>
      <c r="W43" s="8">
        <f t="shared" si="2"/>
        <v>1</v>
      </c>
    </row>
    <row r="44" spans="1:23" x14ac:dyDescent="0.2">
      <c r="A44" s="6">
        <v>43506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23">
        <v>400</v>
      </c>
      <c r="S44">
        <v>41</v>
      </c>
      <c r="T44">
        <v>10</v>
      </c>
      <c r="U44" s="2">
        <f t="shared" si="0"/>
        <v>0.24390243902439024</v>
      </c>
      <c r="V44" s="8">
        <f t="shared" si="1"/>
        <v>0</v>
      </c>
      <c r="W44" s="8" t="e">
        <f t="shared" si="2"/>
        <v>#DIV/0!</v>
      </c>
    </row>
    <row r="45" spans="1:23" x14ac:dyDescent="0.2">
      <c r="A45" s="6">
        <v>43513</v>
      </c>
      <c r="B45">
        <v>1</v>
      </c>
      <c r="C45">
        <v>3</v>
      </c>
      <c r="D45">
        <v>3</v>
      </c>
      <c r="E45">
        <v>0</v>
      </c>
      <c r="F45">
        <v>0</v>
      </c>
      <c r="G45">
        <v>0</v>
      </c>
      <c r="H45">
        <v>1</v>
      </c>
      <c r="I45">
        <v>1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23">
        <v>400</v>
      </c>
      <c r="S45">
        <v>38</v>
      </c>
      <c r="T45">
        <v>9</v>
      </c>
      <c r="U45" s="2">
        <f t="shared" si="0"/>
        <v>0.23684210526315788</v>
      </c>
      <c r="V45" s="8">
        <f t="shared" si="1"/>
        <v>0.33333333333333331</v>
      </c>
      <c r="W45" s="8">
        <f t="shared" si="2"/>
        <v>1</v>
      </c>
    </row>
    <row r="46" spans="1:23" x14ac:dyDescent="0.2">
      <c r="A46" s="6">
        <v>43520</v>
      </c>
      <c r="B46">
        <v>1</v>
      </c>
      <c r="C46">
        <v>6</v>
      </c>
      <c r="D46">
        <v>6</v>
      </c>
      <c r="E46">
        <v>0</v>
      </c>
      <c r="F46">
        <v>0</v>
      </c>
      <c r="G46">
        <v>0</v>
      </c>
      <c r="H46">
        <v>1</v>
      </c>
      <c r="I46">
        <v>4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23">
        <v>400</v>
      </c>
      <c r="S46">
        <v>50</v>
      </c>
      <c r="T46">
        <v>18</v>
      </c>
      <c r="U46" s="2">
        <f t="shared" si="0"/>
        <v>0.36</v>
      </c>
      <c r="V46" s="8">
        <f t="shared" si="1"/>
        <v>0.33333333333333331</v>
      </c>
      <c r="W46" s="8">
        <f t="shared" si="2"/>
        <v>1</v>
      </c>
    </row>
  </sheetData>
  <mergeCells count="2">
    <mergeCell ref="J2:M2"/>
    <mergeCell ref="N2:Q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AA72"/>
  <sheetViews>
    <sheetView tabSelected="1" zoomScale="111" workbookViewId="0">
      <selection activeCell="D27" sqref="D27"/>
    </sheetView>
  </sheetViews>
  <sheetFormatPr baseColWidth="10" defaultRowHeight="16" x14ac:dyDescent="0.2"/>
  <cols>
    <col min="1" max="1" width="30.83203125" customWidth="1"/>
    <col min="2" max="2" width="17.33203125" style="39" customWidth="1"/>
    <col min="4" max="4" width="24.83203125" customWidth="1"/>
    <col min="5" max="5" width="14.5" customWidth="1"/>
    <col min="11" max="11" width="10.6640625" customWidth="1"/>
    <col min="13" max="13" width="6.83203125" customWidth="1"/>
    <col min="16" max="16" width="7.5" customWidth="1"/>
    <col min="17" max="17" width="6.6640625" customWidth="1"/>
    <col min="18" max="18" width="9.33203125" customWidth="1"/>
    <col min="19" max="19" width="14.1640625" customWidth="1"/>
    <col min="20" max="20" width="9.83203125" customWidth="1"/>
    <col min="21" max="21" width="14" customWidth="1"/>
    <col min="22" max="22" width="9.5" customWidth="1"/>
    <col min="23" max="23" width="22" customWidth="1"/>
    <col min="24" max="24" width="15.33203125" customWidth="1"/>
    <col min="26" max="26" width="14.5" customWidth="1"/>
    <col min="27" max="27" width="16" customWidth="1"/>
  </cols>
  <sheetData>
    <row r="1" spans="1:27" ht="21" x14ac:dyDescent="0.25">
      <c r="A1" s="45" t="s">
        <v>82</v>
      </c>
      <c r="B1" s="46"/>
      <c r="D1" s="47" t="s">
        <v>83</v>
      </c>
      <c r="E1" s="47"/>
      <c r="G1" s="47" t="s">
        <v>88</v>
      </c>
      <c r="H1" s="47"/>
      <c r="I1" s="47"/>
      <c r="K1" s="48" t="s">
        <v>102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17" thickBot="1" x14ac:dyDescent="0.25">
      <c r="A2" s="14"/>
      <c r="B2" s="29"/>
      <c r="D2" t="s">
        <v>0</v>
      </c>
      <c r="E2" s="19">
        <v>43549</v>
      </c>
      <c r="G2" s="17"/>
      <c r="H2" s="18" t="s">
        <v>106</v>
      </c>
      <c r="I2" s="17" t="s">
        <v>102</v>
      </c>
      <c r="K2" s="17" t="s">
        <v>100</v>
      </c>
      <c r="L2" s="17" t="s">
        <v>94</v>
      </c>
      <c r="M2" s="17" t="s">
        <v>95</v>
      </c>
      <c r="N2" s="17" t="s">
        <v>69</v>
      </c>
      <c r="O2" s="17" t="s">
        <v>63</v>
      </c>
      <c r="P2" s="17" t="s">
        <v>65</v>
      </c>
      <c r="Q2" s="17" t="s">
        <v>64</v>
      </c>
      <c r="R2" s="17" t="s">
        <v>16</v>
      </c>
      <c r="S2" s="17" t="s">
        <v>111</v>
      </c>
      <c r="T2" s="17" t="s">
        <v>96</v>
      </c>
      <c r="U2" s="17" t="s">
        <v>116</v>
      </c>
      <c r="V2" s="17" t="s">
        <v>9</v>
      </c>
      <c r="W2" s="17" t="s">
        <v>105</v>
      </c>
      <c r="X2" s="17" t="s">
        <v>104</v>
      </c>
      <c r="Y2" s="17" t="s">
        <v>97</v>
      </c>
      <c r="Z2" s="17" t="s">
        <v>98</v>
      </c>
      <c r="AA2" s="17" t="s">
        <v>99</v>
      </c>
    </row>
    <row r="3" spans="1:27" x14ac:dyDescent="0.2">
      <c r="A3" s="55" t="s">
        <v>61</v>
      </c>
      <c r="B3" s="56"/>
      <c r="D3" t="s">
        <v>85</v>
      </c>
      <c r="E3" s="20">
        <v>263</v>
      </c>
      <c r="G3" t="s">
        <v>89</v>
      </c>
      <c r="H3" s="13">
        <v>0.14299999999999999</v>
      </c>
      <c r="I3" s="27">
        <f>H3</f>
        <v>0.14299999999999999</v>
      </c>
      <c r="K3" s="1" t="s">
        <v>101</v>
      </c>
      <c r="X3" s="1">
        <f>$E$4</f>
        <v>163</v>
      </c>
      <c r="Y3" s="8">
        <f>X3/$E$3</f>
        <v>0.61977186311787069</v>
      </c>
      <c r="Z3">
        <f>$E$8</f>
        <v>147</v>
      </c>
      <c r="AA3" s="8">
        <f>Z3/$E$3</f>
        <v>0.55893536121673004</v>
      </c>
    </row>
    <row r="4" spans="1:27" x14ac:dyDescent="0.2">
      <c r="A4" s="4" t="s">
        <v>59</v>
      </c>
      <c r="B4" s="29" t="s">
        <v>60</v>
      </c>
      <c r="D4" t="s">
        <v>84</v>
      </c>
      <c r="E4" s="20">
        <v>163</v>
      </c>
      <c r="G4" t="s">
        <v>90</v>
      </c>
      <c r="H4" s="8">
        <v>0.31</v>
      </c>
      <c r="I4" s="27">
        <f t="shared" ref="I4:I7" si="0">H4</f>
        <v>0.31</v>
      </c>
      <c r="J4" s="3"/>
      <c r="K4" s="15">
        <f>$E$2</f>
        <v>43549</v>
      </c>
      <c r="L4" s="3">
        <f ca="1">$E$7</f>
        <v>400</v>
      </c>
      <c r="M4" s="3">
        <f ca="1">ROUND(L4*$I$3,0)</f>
        <v>57</v>
      </c>
      <c r="N4" s="3">
        <f ca="1">ROUND(M4*$I$4,0)</f>
        <v>18</v>
      </c>
      <c r="O4" s="3">
        <f ca="1">ROUND(N4*$I$5,0)</f>
        <v>6</v>
      </c>
      <c r="P4" s="3">
        <f ca="1">ROUND(O4*(1-$I$6),0)</f>
        <v>1</v>
      </c>
      <c r="Q4" s="3">
        <f ca="1">ROUND(O4*$I$6,0)</f>
        <v>5</v>
      </c>
      <c r="R4" s="3">
        <v>0</v>
      </c>
      <c r="S4" s="3">
        <f>T7</f>
        <v>0</v>
      </c>
      <c r="T4" s="3">
        <v>0</v>
      </c>
      <c r="U4" s="3">
        <f>V7</f>
        <v>0</v>
      </c>
      <c r="V4" s="3">
        <v>0</v>
      </c>
      <c r="W4" s="3">
        <f ca="1">Q4-T4</f>
        <v>5</v>
      </c>
      <c r="X4" s="16">
        <f ca="1">X3+W4</f>
        <v>168</v>
      </c>
      <c r="Y4" s="8">
        <f t="shared" ref="Y4:Y37" ca="1" si="1">X4/$E$3</f>
        <v>0.63878326996197721</v>
      </c>
      <c r="Z4" s="3">
        <f ca="1">Z3+Q4-T4</f>
        <v>152</v>
      </c>
      <c r="AA4" s="8">
        <f t="shared" ref="AA4:AA37" ca="1" si="2">Z4/$E$3</f>
        <v>0.57794676806083645</v>
      </c>
    </row>
    <row r="5" spans="1:27" x14ac:dyDescent="0.2">
      <c r="A5" s="4" t="s">
        <v>0</v>
      </c>
      <c r="B5" s="30">
        <v>43542</v>
      </c>
      <c r="D5" t="s">
        <v>87</v>
      </c>
      <c r="E5" s="21">
        <v>0.9</v>
      </c>
      <c r="G5" t="s">
        <v>91</v>
      </c>
      <c r="H5" s="8">
        <v>0.35</v>
      </c>
      <c r="I5" s="27">
        <f t="shared" si="0"/>
        <v>0.35</v>
      </c>
      <c r="J5" s="3"/>
      <c r="K5" s="15">
        <f>K4+7</f>
        <v>43556</v>
      </c>
      <c r="L5" s="3">
        <f t="shared" ref="L5:L37" ca="1" si="3">$E$7</f>
        <v>400</v>
      </c>
      <c r="M5" s="3">
        <f t="shared" ref="M5:M37" ca="1" si="4">ROUND(L5*$I$3,0)</f>
        <v>57</v>
      </c>
      <c r="N5" s="3">
        <f t="shared" ref="N5:N37" ca="1" si="5">ROUND(M5*$I$4,0)</f>
        <v>18</v>
      </c>
      <c r="O5" s="3">
        <f t="shared" ref="O5:O37" ca="1" si="6">ROUND(N5*$I$5,0)</f>
        <v>6</v>
      </c>
      <c r="P5" s="3">
        <f t="shared" ref="P5:P37" ca="1" si="7">ROUND(O5*(1-$I$6),0)</f>
        <v>1</v>
      </c>
      <c r="Q5" s="3">
        <f t="shared" ref="Q5:Q37" ca="1" si="8">ROUND(O5*$I$6,0)</f>
        <v>5</v>
      </c>
      <c r="R5" s="3">
        <v>0</v>
      </c>
      <c r="S5" s="3">
        <f t="shared" ref="S5:S37" si="9">T8</f>
        <v>0</v>
      </c>
      <c r="T5" s="3">
        <v>0</v>
      </c>
      <c r="U5" s="3">
        <f t="shared" ref="U5:U36" si="10">V8</f>
        <v>0</v>
      </c>
      <c r="V5" s="3">
        <v>0</v>
      </c>
      <c r="W5" s="3">
        <f ca="1">Q5-T5</f>
        <v>5</v>
      </c>
      <c r="X5" s="16">
        <f t="shared" ref="X5:X37" ca="1" si="11">X4+W5</f>
        <v>173</v>
      </c>
      <c r="Y5" s="8">
        <f t="shared" ca="1" si="1"/>
        <v>0.65779467680608361</v>
      </c>
      <c r="Z5" s="3">
        <f ca="1">Z4+Q5-T5</f>
        <v>157</v>
      </c>
      <c r="AA5" s="8">
        <f t="shared" ca="1" si="2"/>
        <v>0.59695817490494296</v>
      </c>
    </row>
    <row r="6" spans="1:27" x14ac:dyDescent="0.2">
      <c r="A6" s="4" t="s">
        <v>1</v>
      </c>
      <c r="B6" s="30">
        <f ca="1">INDIRECT("K"&amp;E9)</f>
        <v>43689</v>
      </c>
      <c r="D6" t="s">
        <v>86</v>
      </c>
      <c r="E6" s="26">
        <f>ROUND(E3*E5,0)</f>
        <v>237</v>
      </c>
      <c r="G6" t="s">
        <v>92</v>
      </c>
      <c r="H6" s="8">
        <v>0.85</v>
      </c>
      <c r="I6" s="27">
        <f t="shared" si="0"/>
        <v>0.85</v>
      </c>
      <c r="J6" s="3"/>
      <c r="K6" s="15">
        <f t="shared" ref="K6:K11" si="12">K5+7</f>
        <v>43563</v>
      </c>
      <c r="L6" s="3">
        <f t="shared" ca="1" si="3"/>
        <v>400</v>
      </c>
      <c r="M6" s="3">
        <f t="shared" ca="1" si="4"/>
        <v>57</v>
      </c>
      <c r="N6" s="3">
        <f t="shared" ca="1" si="5"/>
        <v>18</v>
      </c>
      <c r="O6" s="3">
        <f t="shared" ca="1" si="6"/>
        <v>6</v>
      </c>
      <c r="P6" s="3">
        <f t="shared" ca="1" si="7"/>
        <v>1</v>
      </c>
      <c r="Q6" s="3">
        <f t="shared" ca="1" si="8"/>
        <v>5</v>
      </c>
      <c r="R6" s="3">
        <v>0</v>
      </c>
      <c r="S6" s="3">
        <f t="shared" si="9"/>
        <v>0</v>
      </c>
      <c r="T6" s="3">
        <v>0</v>
      </c>
      <c r="U6" s="3">
        <f t="shared" si="10"/>
        <v>0</v>
      </c>
      <c r="V6" s="3">
        <v>0</v>
      </c>
      <c r="W6" s="3">
        <f ca="1">Q6-T6</f>
        <v>5</v>
      </c>
      <c r="X6" s="16">
        <f t="shared" ca="1" si="11"/>
        <v>178</v>
      </c>
      <c r="Y6" s="8">
        <f t="shared" ca="1" si="1"/>
        <v>0.67680608365019013</v>
      </c>
      <c r="Z6" s="3">
        <f ca="1">Z5+Q6-T6</f>
        <v>162</v>
      </c>
      <c r="AA6" s="8">
        <f t="shared" ca="1" si="2"/>
        <v>0.61596958174904948</v>
      </c>
    </row>
    <row r="7" spans="1:27" x14ac:dyDescent="0.2">
      <c r="A7" s="4" t="s">
        <v>2</v>
      </c>
      <c r="B7" s="40">
        <f ca="1">B47/B8</f>
        <v>3.8095238095238092E-2</v>
      </c>
      <c r="D7" t="s">
        <v>108</v>
      </c>
      <c r="E7" s="26">
        <f ca="1">Baseline!R4/COUNT(Baseline!R5:INDIRECT("Baseline!R"&amp;Baseline!B1))</f>
        <v>400</v>
      </c>
      <c r="G7" t="s">
        <v>93</v>
      </c>
      <c r="H7" s="12">
        <v>0.46</v>
      </c>
      <c r="I7" s="27">
        <f t="shared" si="0"/>
        <v>0.46</v>
      </c>
      <c r="J7" s="3"/>
      <c r="K7" s="15">
        <f t="shared" si="12"/>
        <v>43570</v>
      </c>
      <c r="L7" s="3">
        <f t="shared" ca="1" si="3"/>
        <v>400</v>
      </c>
      <c r="M7" s="3">
        <f t="shared" ca="1" si="4"/>
        <v>57</v>
      </c>
      <c r="N7" s="3">
        <f t="shared" ca="1" si="5"/>
        <v>18</v>
      </c>
      <c r="O7" s="3">
        <f t="shared" ca="1" si="6"/>
        <v>6</v>
      </c>
      <c r="P7" s="3">
        <f t="shared" ca="1" si="7"/>
        <v>1</v>
      </c>
      <c r="Q7" s="3">
        <f t="shared" ca="1" si="8"/>
        <v>5</v>
      </c>
      <c r="R7" s="3">
        <f ca="1">Q4</f>
        <v>5</v>
      </c>
      <c r="S7" s="3">
        <f t="shared" si="9"/>
        <v>0</v>
      </c>
      <c r="T7" s="3">
        <v>0</v>
      </c>
      <c r="U7" s="3">
        <f t="shared" si="10"/>
        <v>0</v>
      </c>
      <c r="V7" s="3">
        <v>0</v>
      </c>
      <c r="W7" s="3">
        <f ca="1">Q7-T7</f>
        <v>5</v>
      </c>
      <c r="X7" s="16">
        <f t="shared" ca="1" si="11"/>
        <v>183</v>
      </c>
      <c r="Y7" s="8">
        <f t="shared" ca="1" si="1"/>
        <v>0.69581749049429653</v>
      </c>
      <c r="Z7" s="3">
        <f ca="1">Z6+Q7-T7</f>
        <v>167</v>
      </c>
      <c r="AA7" s="8">
        <f t="shared" ca="1" si="2"/>
        <v>0.63498098859315588</v>
      </c>
    </row>
    <row r="8" spans="1:27" x14ac:dyDescent="0.2">
      <c r="A8" s="4" t="s">
        <v>3</v>
      </c>
      <c r="B8" s="32">
        <f>$E$11</f>
        <v>1000</v>
      </c>
      <c r="D8" t="s">
        <v>103</v>
      </c>
      <c r="E8" s="20">
        <v>147</v>
      </c>
      <c r="G8" s="15"/>
      <c r="H8" s="3"/>
      <c r="I8" s="3"/>
      <c r="J8" s="3"/>
      <c r="K8" s="15">
        <f t="shared" si="12"/>
        <v>43577</v>
      </c>
      <c r="L8" s="3">
        <f t="shared" ca="1" si="3"/>
        <v>400</v>
      </c>
      <c r="M8" s="3">
        <f t="shared" ca="1" si="4"/>
        <v>57</v>
      </c>
      <c r="N8" s="3">
        <f t="shared" ca="1" si="5"/>
        <v>18</v>
      </c>
      <c r="O8" s="3">
        <f t="shared" ca="1" si="6"/>
        <v>6</v>
      </c>
      <c r="P8" s="3">
        <f t="shared" ca="1" si="7"/>
        <v>1</v>
      </c>
      <c r="Q8" s="3">
        <f t="shared" ca="1" si="8"/>
        <v>5</v>
      </c>
      <c r="R8" s="3">
        <f t="shared" ref="R8:R37" ca="1" si="13">Q5</f>
        <v>5</v>
      </c>
      <c r="S8" s="3">
        <f t="shared" si="9"/>
        <v>0</v>
      </c>
      <c r="T8" s="3">
        <v>0</v>
      </c>
      <c r="U8" s="3">
        <f t="shared" si="10"/>
        <v>0</v>
      </c>
      <c r="V8" s="3">
        <v>0</v>
      </c>
      <c r="W8" s="3">
        <f ca="1">Q8-T8</f>
        <v>5</v>
      </c>
      <c r="X8" s="16">
        <f t="shared" ca="1" si="11"/>
        <v>188</v>
      </c>
      <c r="Y8" s="8">
        <f t="shared" ca="1" si="1"/>
        <v>0.71482889733840305</v>
      </c>
      <c r="Z8" s="3">
        <f ca="1">Z7+Q8-T8</f>
        <v>172</v>
      </c>
      <c r="AA8" s="8">
        <f t="shared" ca="1" si="2"/>
        <v>0.6539923954372624</v>
      </c>
    </row>
    <row r="9" spans="1:27" x14ac:dyDescent="0.2">
      <c r="A9" s="4"/>
      <c r="B9" s="33"/>
      <c r="D9" t="s">
        <v>109</v>
      </c>
      <c r="E9" s="22">
        <v>24</v>
      </c>
      <c r="G9" s="15"/>
      <c r="H9" s="3"/>
      <c r="I9" s="3"/>
      <c r="J9" s="3"/>
      <c r="K9" s="15">
        <f t="shared" si="12"/>
        <v>43584</v>
      </c>
      <c r="L9" s="3">
        <f t="shared" ca="1" si="3"/>
        <v>400</v>
      </c>
      <c r="M9" s="3">
        <f t="shared" ca="1" si="4"/>
        <v>57</v>
      </c>
      <c r="N9" s="3">
        <f t="shared" ca="1" si="5"/>
        <v>18</v>
      </c>
      <c r="O9" s="3">
        <f t="shared" ca="1" si="6"/>
        <v>6</v>
      </c>
      <c r="P9" s="3">
        <f t="shared" ca="1" si="7"/>
        <v>1</v>
      </c>
      <c r="Q9" s="3">
        <f t="shared" ca="1" si="8"/>
        <v>5</v>
      </c>
      <c r="R9" s="3">
        <f t="shared" ca="1" si="13"/>
        <v>5</v>
      </c>
      <c r="S9" s="3">
        <f t="shared" si="9"/>
        <v>2</v>
      </c>
      <c r="T9" s="3">
        <v>0</v>
      </c>
      <c r="U9" s="3">
        <f t="shared" si="10"/>
        <v>2</v>
      </c>
      <c r="V9" s="3">
        <v>0</v>
      </c>
      <c r="W9" s="3">
        <f ca="1">Q9-T9</f>
        <v>5</v>
      </c>
      <c r="X9" s="16">
        <f t="shared" ca="1" si="11"/>
        <v>193</v>
      </c>
      <c r="Y9" s="8">
        <f t="shared" ca="1" si="1"/>
        <v>0.73384030418250945</v>
      </c>
      <c r="Z9" s="3">
        <f ca="1">Z8+Q9-T9</f>
        <v>177</v>
      </c>
      <c r="AA9" s="8">
        <f t="shared" ca="1" si="2"/>
        <v>0.6730038022813688</v>
      </c>
    </row>
    <row r="10" spans="1:27" x14ac:dyDescent="0.2">
      <c r="A10" s="49" t="s">
        <v>4</v>
      </c>
      <c r="B10" s="50"/>
      <c r="D10" t="s">
        <v>110</v>
      </c>
      <c r="E10" s="25">
        <f ca="1">COUNT(K4:INDIRECT("K"&amp;E9))</f>
        <v>21</v>
      </c>
      <c r="G10" s="15"/>
      <c r="H10" s="3"/>
      <c r="I10" s="3"/>
      <c r="J10" s="3"/>
      <c r="K10" s="15">
        <f t="shared" si="12"/>
        <v>43591</v>
      </c>
      <c r="L10" s="3">
        <f t="shared" ca="1" si="3"/>
        <v>400</v>
      </c>
      <c r="M10" s="3">
        <f t="shared" ca="1" si="4"/>
        <v>57</v>
      </c>
      <c r="N10" s="3">
        <f t="shared" ca="1" si="5"/>
        <v>18</v>
      </c>
      <c r="O10" s="3">
        <f t="shared" ca="1" si="6"/>
        <v>6</v>
      </c>
      <c r="P10" s="3">
        <f t="shared" ca="1" si="7"/>
        <v>1</v>
      </c>
      <c r="Q10" s="3">
        <f t="shared" ca="1" si="8"/>
        <v>5</v>
      </c>
      <c r="R10" s="3">
        <f t="shared" ca="1" si="13"/>
        <v>5</v>
      </c>
      <c r="S10" s="3">
        <f t="shared" si="9"/>
        <v>2</v>
      </c>
      <c r="T10" s="3">
        <v>0</v>
      </c>
      <c r="U10" s="3">
        <f t="shared" si="10"/>
        <v>2</v>
      </c>
      <c r="V10" s="3">
        <v>0</v>
      </c>
      <c r="W10" s="3">
        <f ca="1">Q10-T10</f>
        <v>5</v>
      </c>
      <c r="X10" s="16">
        <f t="shared" ca="1" si="11"/>
        <v>198</v>
      </c>
      <c r="Y10" s="8">
        <f t="shared" ca="1" si="1"/>
        <v>0.75285171102661597</v>
      </c>
      <c r="Z10" s="3">
        <f ca="1">Z9+Q10-T10</f>
        <v>182</v>
      </c>
      <c r="AA10" s="8">
        <f t="shared" ca="1" si="2"/>
        <v>0.69201520912547532</v>
      </c>
    </row>
    <row r="11" spans="1:27" x14ac:dyDescent="0.2">
      <c r="A11" s="4" t="s">
        <v>5</v>
      </c>
      <c r="B11" s="29">
        <f ca="1">INDIRECT("V"&amp;E9)-X3</f>
        <v>-160</v>
      </c>
      <c r="D11" t="s">
        <v>3</v>
      </c>
      <c r="E11" s="28">
        <v>1000</v>
      </c>
      <c r="G11" s="15"/>
      <c r="H11" s="3"/>
      <c r="I11" s="3"/>
      <c r="J11" s="3"/>
      <c r="K11" s="15">
        <f t="shared" si="12"/>
        <v>43598</v>
      </c>
      <c r="L11" s="3">
        <f t="shared" ca="1" si="3"/>
        <v>400</v>
      </c>
      <c r="M11" s="3">
        <f t="shared" ca="1" si="4"/>
        <v>57</v>
      </c>
      <c r="N11" s="3">
        <f t="shared" ca="1" si="5"/>
        <v>18</v>
      </c>
      <c r="O11" s="3">
        <f t="shared" ca="1" si="6"/>
        <v>6</v>
      </c>
      <c r="P11" s="3">
        <f t="shared" ca="1" si="7"/>
        <v>1</v>
      </c>
      <c r="Q11" s="3">
        <f t="shared" ca="1" si="8"/>
        <v>5</v>
      </c>
      <c r="R11" s="3">
        <f t="shared" ca="1" si="13"/>
        <v>5</v>
      </c>
      <c r="S11" s="3">
        <f t="shared" si="9"/>
        <v>2</v>
      </c>
      <c r="T11" s="3">
        <v>0</v>
      </c>
      <c r="U11" s="3">
        <f t="shared" si="10"/>
        <v>2</v>
      </c>
      <c r="V11" s="3">
        <v>0</v>
      </c>
      <c r="W11" s="3">
        <f ca="1">Q11-T11</f>
        <v>5</v>
      </c>
      <c r="X11" s="16">
        <f t="shared" ca="1" si="11"/>
        <v>203</v>
      </c>
      <c r="Y11" s="8">
        <f t="shared" ca="1" si="1"/>
        <v>0.77186311787072248</v>
      </c>
      <c r="Z11" s="3">
        <f ca="1">Z10+Q11-T11</f>
        <v>187</v>
      </c>
      <c r="AA11" s="8">
        <f t="shared" ca="1" si="2"/>
        <v>0.71102661596958172</v>
      </c>
    </row>
    <row r="12" spans="1:27" x14ac:dyDescent="0.2">
      <c r="A12" s="4" t="s">
        <v>6</v>
      </c>
      <c r="B12" s="29">
        <v>11</v>
      </c>
      <c r="D12" t="s">
        <v>115</v>
      </c>
      <c r="E12" s="24">
        <f ca="1">Baseline!B4/COUNT(Baseline!A5:INDIRECT("Baseline!A"&amp;Baseline!B1))</f>
        <v>0.2857142857142857</v>
      </c>
      <c r="G12" s="15"/>
      <c r="H12" s="3"/>
      <c r="I12" s="3"/>
      <c r="J12" s="3"/>
      <c r="K12" s="15">
        <f>K11+7</f>
        <v>43605</v>
      </c>
      <c r="L12" s="3">
        <f t="shared" ca="1" si="3"/>
        <v>400</v>
      </c>
      <c r="M12" s="3">
        <f t="shared" ca="1" si="4"/>
        <v>57</v>
      </c>
      <c r="N12" s="3">
        <f t="shared" ca="1" si="5"/>
        <v>18</v>
      </c>
      <c r="O12" s="3">
        <f t="shared" ca="1" si="6"/>
        <v>6</v>
      </c>
      <c r="P12" s="3">
        <f t="shared" ca="1" si="7"/>
        <v>1</v>
      </c>
      <c r="Q12" s="3">
        <f t="shared" ca="1" si="8"/>
        <v>5</v>
      </c>
      <c r="R12" s="3">
        <f t="shared" ca="1" si="13"/>
        <v>5</v>
      </c>
      <c r="S12" s="3">
        <f t="shared" si="9"/>
        <v>2</v>
      </c>
      <c r="T12" s="3">
        <v>2</v>
      </c>
      <c r="U12" s="3">
        <f t="shared" si="10"/>
        <v>2</v>
      </c>
      <c r="V12" s="3">
        <v>2</v>
      </c>
      <c r="W12" s="3">
        <f ca="1">Q12-T12</f>
        <v>3</v>
      </c>
      <c r="X12" s="16">
        <f t="shared" ca="1" si="11"/>
        <v>206</v>
      </c>
      <c r="Y12" s="8">
        <f t="shared" ca="1" si="1"/>
        <v>0.78326996197718635</v>
      </c>
      <c r="Z12" s="3">
        <f ca="1">Z11+Q12-T12</f>
        <v>190</v>
      </c>
      <c r="AA12" s="8">
        <f t="shared" ca="1" si="2"/>
        <v>0.72243346007604559</v>
      </c>
    </row>
    <row r="13" spans="1:27" x14ac:dyDescent="0.2">
      <c r="A13" s="4" t="s">
        <v>7</v>
      </c>
      <c r="B13" s="31">
        <f ca="1">B12/B42</f>
        <v>8.7301587301587297E-2</v>
      </c>
      <c r="E13" s="12"/>
      <c r="G13" s="15"/>
      <c r="H13" s="3"/>
      <c r="I13" s="3"/>
      <c r="J13" s="3"/>
      <c r="K13" s="15">
        <f>K12+7</f>
        <v>43612</v>
      </c>
      <c r="L13" s="3">
        <f t="shared" ca="1" si="3"/>
        <v>400</v>
      </c>
      <c r="M13" s="3">
        <f t="shared" ca="1" si="4"/>
        <v>57</v>
      </c>
      <c r="N13" s="3">
        <f t="shared" ca="1" si="5"/>
        <v>18</v>
      </c>
      <c r="O13" s="3">
        <f t="shared" ca="1" si="6"/>
        <v>6</v>
      </c>
      <c r="P13" s="3">
        <f t="shared" ca="1" si="7"/>
        <v>1</v>
      </c>
      <c r="Q13" s="3">
        <f t="shared" ca="1" si="8"/>
        <v>5</v>
      </c>
      <c r="R13" s="3">
        <f t="shared" ca="1" si="13"/>
        <v>5</v>
      </c>
      <c r="S13" s="3">
        <f t="shared" si="9"/>
        <v>2</v>
      </c>
      <c r="T13" s="3">
        <v>2</v>
      </c>
      <c r="U13" s="3">
        <f t="shared" si="10"/>
        <v>0</v>
      </c>
      <c r="V13" s="3">
        <v>2</v>
      </c>
      <c r="W13" s="3">
        <f ca="1">Q13-T13</f>
        <v>3</v>
      </c>
      <c r="X13" s="16">
        <f t="shared" ca="1" si="11"/>
        <v>209</v>
      </c>
      <c r="Y13" s="8">
        <f t="shared" ca="1" si="1"/>
        <v>0.79467680608365021</v>
      </c>
      <c r="Z13" s="3">
        <f ca="1">Z12+Q13-T13</f>
        <v>193</v>
      </c>
      <c r="AA13" s="8">
        <f t="shared" ca="1" si="2"/>
        <v>0.73384030418250945</v>
      </c>
    </row>
    <row r="14" spans="1:27" x14ac:dyDescent="0.2">
      <c r="A14" s="4" t="s">
        <v>8</v>
      </c>
      <c r="B14" s="29">
        <f ca="1">SUM(V4:INDIRECT("S"&amp;E9))</f>
        <v>128</v>
      </c>
      <c r="G14" s="15"/>
      <c r="H14" s="3"/>
      <c r="I14" s="3"/>
      <c r="J14" s="3"/>
      <c r="K14" s="15">
        <f t="shared" ref="K14:K18" si="14">K13+7</f>
        <v>43619</v>
      </c>
      <c r="L14" s="3">
        <f t="shared" ca="1" si="3"/>
        <v>400</v>
      </c>
      <c r="M14" s="3">
        <f t="shared" ca="1" si="4"/>
        <v>57</v>
      </c>
      <c r="N14" s="3">
        <f t="shared" ca="1" si="5"/>
        <v>18</v>
      </c>
      <c r="O14" s="3">
        <f t="shared" ca="1" si="6"/>
        <v>6</v>
      </c>
      <c r="P14" s="3">
        <f t="shared" ca="1" si="7"/>
        <v>1</v>
      </c>
      <c r="Q14" s="3">
        <f t="shared" ca="1" si="8"/>
        <v>5</v>
      </c>
      <c r="R14" s="3">
        <f t="shared" ca="1" si="13"/>
        <v>5</v>
      </c>
      <c r="S14" s="3">
        <f t="shared" si="9"/>
        <v>2</v>
      </c>
      <c r="T14" s="3">
        <v>2</v>
      </c>
      <c r="U14" s="3">
        <f t="shared" si="10"/>
        <v>2</v>
      </c>
      <c r="V14" s="3">
        <v>2</v>
      </c>
      <c r="W14" s="3">
        <f ca="1">Q14-T14</f>
        <v>3</v>
      </c>
      <c r="X14" s="16">
        <f t="shared" ca="1" si="11"/>
        <v>212</v>
      </c>
      <c r="Y14" s="8">
        <f t="shared" ca="1" si="1"/>
        <v>0.80608365019011408</v>
      </c>
      <c r="Z14" s="3">
        <f ca="1">Z13+Q14-T14</f>
        <v>196</v>
      </c>
      <c r="AA14" s="8">
        <f t="shared" ca="1" si="2"/>
        <v>0.74524714828897343</v>
      </c>
    </row>
    <row r="15" spans="1:27" x14ac:dyDescent="0.2">
      <c r="A15" s="4" t="s">
        <v>9</v>
      </c>
      <c r="B15" s="29">
        <f ca="1">B14</f>
        <v>128</v>
      </c>
      <c r="D15" t="s">
        <v>112</v>
      </c>
      <c r="G15" s="15"/>
      <c r="H15" s="3"/>
      <c r="I15" s="3"/>
      <c r="J15" s="3"/>
      <c r="K15" s="15">
        <f t="shared" si="14"/>
        <v>43626</v>
      </c>
      <c r="L15" s="3">
        <f t="shared" ca="1" si="3"/>
        <v>400</v>
      </c>
      <c r="M15" s="3">
        <f t="shared" ca="1" si="4"/>
        <v>57</v>
      </c>
      <c r="N15" s="3">
        <f t="shared" ca="1" si="5"/>
        <v>18</v>
      </c>
      <c r="O15" s="3">
        <f t="shared" ca="1" si="6"/>
        <v>6</v>
      </c>
      <c r="P15" s="3">
        <f t="shared" ca="1" si="7"/>
        <v>1</v>
      </c>
      <c r="Q15" s="3">
        <f t="shared" ca="1" si="8"/>
        <v>5</v>
      </c>
      <c r="R15" s="3">
        <f t="shared" ca="1" si="13"/>
        <v>5</v>
      </c>
      <c r="S15" s="3">
        <f t="shared" si="9"/>
        <v>2</v>
      </c>
      <c r="T15" s="3">
        <v>2</v>
      </c>
      <c r="U15" s="3">
        <f t="shared" si="10"/>
        <v>2</v>
      </c>
      <c r="V15" s="3">
        <v>2</v>
      </c>
      <c r="W15" s="3">
        <f ca="1">Q15-T15</f>
        <v>3</v>
      </c>
      <c r="X15" s="16">
        <f t="shared" ca="1" si="11"/>
        <v>215</v>
      </c>
      <c r="Y15" s="8">
        <f t="shared" ca="1" si="1"/>
        <v>0.81749049429657794</v>
      </c>
      <c r="Z15" s="3">
        <f ca="1">Z14+Q15-T15</f>
        <v>199</v>
      </c>
      <c r="AA15" s="8">
        <f t="shared" ca="1" si="2"/>
        <v>0.75665399239543729</v>
      </c>
    </row>
    <row r="16" spans="1:27" x14ac:dyDescent="0.2">
      <c r="A16" s="4" t="s">
        <v>10</v>
      </c>
      <c r="B16" s="31">
        <f ca="1">B15/B17</f>
        <v>0.50196078431372548</v>
      </c>
      <c r="D16" t="s">
        <v>113</v>
      </c>
      <c r="G16" s="15"/>
      <c r="H16" s="3"/>
      <c r="I16" s="3"/>
      <c r="J16" s="3"/>
      <c r="K16" s="15">
        <f t="shared" si="14"/>
        <v>43633</v>
      </c>
      <c r="L16" s="3">
        <f t="shared" ca="1" si="3"/>
        <v>400</v>
      </c>
      <c r="M16" s="3">
        <f t="shared" ca="1" si="4"/>
        <v>57</v>
      </c>
      <c r="N16" s="3">
        <f t="shared" ca="1" si="5"/>
        <v>18</v>
      </c>
      <c r="O16" s="3">
        <f t="shared" ca="1" si="6"/>
        <v>6</v>
      </c>
      <c r="P16" s="3">
        <f t="shared" ca="1" si="7"/>
        <v>1</v>
      </c>
      <c r="Q16" s="3">
        <f t="shared" ca="1" si="8"/>
        <v>5</v>
      </c>
      <c r="R16" s="3">
        <f t="shared" ca="1" si="13"/>
        <v>5</v>
      </c>
      <c r="S16" s="3">
        <f t="shared" si="9"/>
        <v>1</v>
      </c>
      <c r="T16" s="3">
        <v>2</v>
      </c>
      <c r="U16" s="3">
        <f t="shared" si="10"/>
        <v>1</v>
      </c>
      <c r="V16" s="3">
        <v>0</v>
      </c>
      <c r="W16" s="3">
        <f ca="1">Q16-T16</f>
        <v>3</v>
      </c>
      <c r="X16" s="16">
        <f t="shared" ca="1" si="11"/>
        <v>218</v>
      </c>
      <c r="Y16" s="8">
        <f t="shared" ca="1" si="1"/>
        <v>0.82889733840304181</v>
      </c>
      <c r="Z16" s="3">
        <f ca="1">Z15+Q16-T16</f>
        <v>202</v>
      </c>
      <c r="AA16" s="8">
        <f t="shared" ca="1" si="2"/>
        <v>0.76806083650190116</v>
      </c>
    </row>
    <row r="17" spans="1:27" x14ac:dyDescent="0.2">
      <c r="A17" s="4" t="s">
        <v>11</v>
      </c>
      <c r="B17" s="29">
        <f ca="1">B18+B15</f>
        <v>255</v>
      </c>
      <c r="D17" t="s">
        <v>114</v>
      </c>
      <c r="G17" s="15"/>
      <c r="H17" s="3"/>
      <c r="I17" s="3"/>
      <c r="J17" s="3"/>
      <c r="K17" s="15">
        <f t="shared" si="14"/>
        <v>43640</v>
      </c>
      <c r="L17" s="3">
        <f t="shared" ca="1" si="3"/>
        <v>400</v>
      </c>
      <c r="M17" s="3">
        <f t="shared" ca="1" si="4"/>
        <v>57</v>
      </c>
      <c r="N17" s="3">
        <f t="shared" ca="1" si="5"/>
        <v>18</v>
      </c>
      <c r="O17" s="3">
        <f t="shared" ca="1" si="6"/>
        <v>6</v>
      </c>
      <c r="P17" s="3">
        <f t="shared" ca="1" si="7"/>
        <v>1</v>
      </c>
      <c r="Q17" s="3">
        <f t="shared" ca="1" si="8"/>
        <v>5</v>
      </c>
      <c r="R17" s="3">
        <f t="shared" ca="1" si="13"/>
        <v>5</v>
      </c>
      <c r="S17" s="3">
        <f t="shared" si="9"/>
        <v>2</v>
      </c>
      <c r="T17" s="3">
        <v>2</v>
      </c>
      <c r="U17" s="3">
        <f t="shared" si="10"/>
        <v>2</v>
      </c>
      <c r="V17" s="3">
        <v>2</v>
      </c>
      <c r="W17" s="3">
        <f ca="1">Q17-T17</f>
        <v>3</v>
      </c>
      <c r="X17" s="16">
        <f t="shared" ca="1" si="11"/>
        <v>221</v>
      </c>
      <c r="Y17" s="8">
        <f t="shared" ca="1" si="1"/>
        <v>0.84030418250950567</v>
      </c>
      <c r="Z17" s="3">
        <f ca="1">Z16+Q17-T17</f>
        <v>205</v>
      </c>
      <c r="AA17" s="8">
        <f t="shared" ca="1" si="2"/>
        <v>0.77946768060836502</v>
      </c>
    </row>
    <row r="18" spans="1:27" x14ac:dyDescent="0.2">
      <c r="A18" s="4" t="s">
        <v>12</v>
      </c>
      <c r="B18" s="29">
        <f ca="1">SUM(S4:INDIRECT("R"&amp;E9))</f>
        <v>127</v>
      </c>
      <c r="G18" s="15"/>
      <c r="H18" s="3"/>
      <c r="I18" s="3"/>
      <c r="J18" s="3"/>
      <c r="K18" s="15">
        <f t="shared" si="14"/>
        <v>43647</v>
      </c>
      <c r="L18" s="3">
        <f t="shared" ca="1" si="3"/>
        <v>400</v>
      </c>
      <c r="M18" s="3">
        <f t="shared" ca="1" si="4"/>
        <v>57</v>
      </c>
      <c r="N18" s="3">
        <f t="shared" ca="1" si="5"/>
        <v>18</v>
      </c>
      <c r="O18" s="3">
        <f t="shared" ca="1" si="6"/>
        <v>6</v>
      </c>
      <c r="P18" s="3">
        <f t="shared" ca="1" si="7"/>
        <v>1</v>
      </c>
      <c r="Q18" s="3">
        <f t="shared" ca="1" si="8"/>
        <v>5</v>
      </c>
      <c r="R18" s="3">
        <f t="shared" ca="1" si="13"/>
        <v>5</v>
      </c>
      <c r="S18" s="3">
        <f t="shared" si="9"/>
        <v>3</v>
      </c>
      <c r="T18" s="3">
        <v>2</v>
      </c>
      <c r="U18" s="3">
        <f t="shared" si="10"/>
        <v>3</v>
      </c>
      <c r="V18" s="3">
        <v>2</v>
      </c>
      <c r="W18" s="3">
        <f ca="1">Q18-T18</f>
        <v>3</v>
      </c>
      <c r="X18" s="16">
        <f t="shared" ca="1" si="11"/>
        <v>224</v>
      </c>
      <c r="Y18" s="8">
        <f t="shared" ca="1" si="1"/>
        <v>0.85171102661596954</v>
      </c>
      <c r="Z18" s="3">
        <f ca="1">Z17+Q18-T18</f>
        <v>208</v>
      </c>
      <c r="AA18" s="8">
        <f t="shared" ca="1" si="2"/>
        <v>0.79087452471482889</v>
      </c>
    </row>
    <row r="19" spans="1:27" x14ac:dyDescent="0.2">
      <c r="A19" s="4" t="s">
        <v>13</v>
      </c>
      <c r="B19" s="34">
        <v>0.9</v>
      </c>
      <c r="G19" s="15"/>
      <c r="H19" s="3"/>
      <c r="I19" s="3"/>
      <c r="J19" s="3"/>
      <c r="K19" s="15">
        <f>K18+7</f>
        <v>43654</v>
      </c>
      <c r="L19" s="3">
        <f t="shared" ca="1" si="3"/>
        <v>400</v>
      </c>
      <c r="M19" s="3">
        <f t="shared" ca="1" si="4"/>
        <v>57</v>
      </c>
      <c r="N19" s="3">
        <f t="shared" ca="1" si="5"/>
        <v>18</v>
      </c>
      <c r="O19" s="3">
        <f t="shared" ca="1" si="6"/>
        <v>6</v>
      </c>
      <c r="P19" s="3">
        <f t="shared" ca="1" si="7"/>
        <v>1</v>
      </c>
      <c r="Q19" s="3">
        <f t="shared" ca="1" si="8"/>
        <v>5</v>
      </c>
      <c r="R19" s="3">
        <f t="shared" ca="1" si="13"/>
        <v>5</v>
      </c>
      <c r="S19" s="3">
        <f t="shared" si="9"/>
        <v>2</v>
      </c>
      <c r="T19" s="3">
        <v>1</v>
      </c>
      <c r="U19" s="3">
        <f t="shared" si="10"/>
        <v>2</v>
      </c>
      <c r="V19" s="3">
        <v>1</v>
      </c>
      <c r="W19" s="3">
        <f ca="1">Q19-T19</f>
        <v>4</v>
      </c>
      <c r="X19" s="16">
        <f t="shared" ca="1" si="11"/>
        <v>228</v>
      </c>
      <c r="Y19" s="8">
        <f t="shared" ca="1" si="1"/>
        <v>0.86692015209125473</v>
      </c>
      <c r="Z19" s="3">
        <f ca="1">Z18+Q19-T19</f>
        <v>212</v>
      </c>
      <c r="AA19" s="8">
        <f t="shared" ca="1" si="2"/>
        <v>0.80608365019011408</v>
      </c>
    </row>
    <row r="20" spans="1:27" x14ac:dyDescent="0.2">
      <c r="A20" s="4" t="s">
        <v>14</v>
      </c>
      <c r="B20" s="29">
        <v>238</v>
      </c>
      <c r="E20" s="13"/>
      <c r="G20" s="15"/>
      <c r="H20" s="3"/>
      <c r="I20" s="3"/>
      <c r="J20" s="3"/>
      <c r="K20" s="15">
        <f t="shared" ref="K20:K37" si="15">K19+7</f>
        <v>43661</v>
      </c>
      <c r="L20" s="3">
        <f t="shared" ca="1" si="3"/>
        <v>400</v>
      </c>
      <c r="M20" s="3">
        <f t="shared" ca="1" si="4"/>
        <v>57</v>
      </c>
      <c r="N20" s="3">
        <f t="shared" ca="1" si="5"/>
        <v>18</v>
      </c>
      <c r="O20" s="3">
        <f t="shared" ca="1" si="6"/>
        <v>6</v>
      </c>
      <c r="P20" s="3">
        <f t="shared" ca="1" si="7"/>
        <v>1</v>
      </c>
      <c r="Q20" s="3">
        <f t="shared" ca="1" si="8"/>
        <v>5</v>
      </c>
      <c r="R20" s="3">
        <f t="shared" ca="1" si="13"/>
        <v>5</v>
      </c>
      <c r="S20" s="3">
        <f t="shared" si="9"/>
        <v>4</v>
      </c>
      <c r="T20" s="3">
        <v>2</v>
      </c>
      <c r="U20" s="3">
        <f t="shared" si="10"/>
        <v>4</v>
      </c>
      <c r="V20" s="3">
        <v>2</v>
      </c>
      <c r="W20" s="3">
        <f ca="1">Q20-T20</f>
        <v>3</v>
      </c>
      <c r="X20" s="16">
        <f t="shared" ca="1" si="11"/>
        <v>231</v>
      </c>
      <c r="Y20" s="8">
        <f t="shared" ca="1" si="1"/>
        <v>0.87832699619771859</v>
      </c>
      <c r="Z20" s="3">
        <f ca="1">Z19+Q20-T20</f>
        <v>215</v>
      </c>
      <c r="AA20" s="8">
        <f t="shared" ca="1" si="2"/>
        <v>0.81749049429657794</v>
      </c>
    </row>
    <row r="21" spans="1:27" x14ac:dyDescent="0.2">
      <c r="A21" s="4"/>
      <c r="B21" s="29"/>
      <c r="E21" s="8"/>
      <c r="G21" s="15"/>
      <c r="H21" s="3"/>
      <c r="I21" s="3"/>
      <c r="J21" s="3"/>
      <c r="K21" s="15">
        <f t="shared" si="15"/>
        <v>43668</v>
      </c>
      <c r="L21" s="3">
        <f t="shared" ca="1" si="3"/>
        <v>400</v>
      </c>
      <c r="M21" s="3">
        <f t="shared" ca="1" si="4"/>
        <v>57</v>
      </c>
      <c r="N21" s="3">
        <f t="shared" ca="1" si="5"/>
        <v>18</v>
      </c>
      <c r="O21" s="3">
        <f t="shared" ca="1" si="6"/>
        <v>6</v>
      </c>
      <c r="P21" s="3">
        <f t="shared" ca="1" si="7"/>
        <v>1</v>
      </c>
      <c r="Q21" s="3">
        <f t="shared" ca="1" si="8"/>
        <v>5</v>
      </c>
      <c r="R21" s="3">
        <f t="shared" ca="1" si="13"/>
        <v>5</v>
      </c>
      <c r="S21" s="3">
        <f t="shared" si="9"/>
        <v>5</v>
      </c>
      <c r="T21" s="3">
        <v>3</v>
      </c>
      <c r="U21" s="3">
        <f t="shared" si="10"/>
        <v>3</v>
      </c>
      <c r="V21" s="3">
        <v>3</v>
      </c>
      <c r="W21" s="3">
        <f ca="1">Q21-T21</f>
        <v>2</v>
      </c>
      <c r="X21" s="16">
        <f t="shared" ca="1" si="11"/>
        <v>233</v>
      </c>
      <c r="Y21" s="8">
        <f t="shared" ca="1" si="1"/>
        <v>0.88593155893536124</v>
      </c>
      <c r="Z21" s="3">
        <f ca="1">Z20+Q21-T21</f>
        <v>217</v>
      </c>
      <c r="AA21" s="8">
        <f t="shared" ca="1" si="2"/>
        <v>0.82509505703422048</v>
      </c>
    </row>
    <row r="22" spans="1:27" x14ac:dyDescent="0.2">
      <c r="A22" s="51" t="s">
        <v>15</v>
      </c>
      <c r="B22" s="52"/>
      <c r="E22" s="8"/>
      <c r="G22" s="15"/>
      <c r="H22" s="3"/>
      <c r="I22" s="3"/>
      <c r="J22" s="3"/>
      <c r="K22" s="15">
        <f t="shared" si="15"/>
        <v>43675</v>
      </c>
      <c r="L22" s="3">
        <f t="shared" ca="1" si="3"/>
        <v>400</v>
      </c>
      <c r="M22" s="3">
        <f t="shared" ca="1" si="4"/>
        <v>57</v>
      </c>
      <c r="N22" s="3">
        <f t="shared" ca="1" si="5"/>
        <v>18</v>
      </c>
      <c r="O22" s="3">
        <f t="shared" ca="1" si="6"/>
        <v>6</v>
      </c>
      <c r="P22" s="3">
        <f t="shared" ca="1" si="7"/>
        <v>1</v>
      </c>
      <c r="Q22" s="3">
        <f t="shared" ca="1" si="8"/>
        <v>5</v>
      </c>
      <c r="R22" s="3">
        <f t="shared" ca="1" si="13"/>
        <v>5</v>
      </c>
      <c r="S22" s="3">
        <f t="shared" si="9"/>
        <v>2</v>
      </c>
      <c r="T22" s="3">
        <v>2</v>
      </c>
      <c r="U22" s="3">
        <f t="shared" si="10"/>
        <v>2</v>
      </c>
      <c r="V22" s="3">
        <v>2</v>
      </c>
      <c r="W22" s="3">
        <f ca="1">Q22-T22</f>
        <v>3</v>
      </c>
      <c r="X22" s="16">
        <f t="shared" ca="1" si="11"/>
        <v>236</v>
      </c>
      <c r="Y22" s="8">
        <f t="shared" ca="1" si="1"/>
        <v>0.89733840304182511</v>
      </c>
      <c r="Z22" s="3">
        <f ca="1">Z21+Q22-T22</f>
        <v>220</v>
      </c>
      <c r="AA22" s="8">
        <f t="shared" ca="1" si="2"/>
        <v>0.83650190114068446</v>
      </c>
    </row>
    <row r="23" spans="1:27" x14ac:dyDescent="0.2">
      <c r="A23" s="4" t="s">
        <v>16</v>
      </c>
      <c r="B23" s="29">
        <f ca="1">SUM(Q4:INDIRECT("Q"&amp;E9))</f>
        <v>105</v>
      </c>
      <c r="E23" s="8"/>
      <c r="G23" s="15"/>
      <c r="H23" s="3"/>
      <c r="I23" s="3"/>
      <c r="J23" s="3"/>
      <c r="K23" s="15">
        <f t="shared" si="15"/>
        <v>43682</v>
      </c>
      <c r="L23" s="3">
        <f t="shared" ca="1" si="3"/>
        <v>400</v>
      </c>
      <c r="M23" s="3">
        <f t="shared" ca="1" si="4"/>
        <v>57</v>
      </c>
      <c r="N23" s="3">
        <f t="shared" ca="1" si="5"/>
        <v>18</v>
      </c>
      <c r="O23" s="3">
        <f t="shared" ca="1" si="6"/>
        <v>6</v>
      </c>
      <c r="P23" s="3">
        <f t="shared" ca="1" si="7"/>
        <v>1</v>
      </c>
      <c r="Q23" s="3">
        <f t="shared" ca="1" si="8"/>
        <v>5</v>
      </c>
      <c r="R23" s="3">
        <f t="shared" ca="1" si="13"/>
        <v>5</v>
      </c>
      <c r="S23" s="3">
        <f t="shared" si="9"/>
        <v>2</v>
      </c>
      <c r="T23" s="3">
        <v>4</v>
      </c>
      <c r="U23" s="3">
        <f t="shared" si="10"/>
        <v>2</v>
      </c>
      <c r="V23" s="3">
        <v>4</v>
      </c>
      <c r="W23" s="3">
        <f ca="1">Q23-T23</f>
        <v>1</v>
      </c>
      <c r="X23" s="16">
        <f t="shared" ca="1" si="11"/>
        <v>237</v>
      </c>
      <c r="Y23" s="8">
        <f t="shared" ca="1" si="1"/>
        <v>0.90114068441064643</v>
      </c>
      <c r="Z23" s="3">
        <f ca="1">Z22+Q23-T23</f>
        <v>221</v>
      </c>
      <c r="AA23" s="8">
        <f t="shared" ca="1" si="2"/>
        <v>0.84030418250950567</v>
      </c>
    </row>
    <row r="24" spans="1:27" x14ac:dyDescent="0.2">
      <c r="A24" s="4" t="s">
        <v>17</v>
      </c>
      <c r="B24" s="29">
        <f ca="1">SUM(T4:INDIRECT("S"&amp;E9))</f>
        <v>68</v>
      </c>
      <c r="E24" s="12"/>
      <c r="G24" s="15"/>
      <c r="H24" s="3"/>
      <c r="I24" s="3"/>
      <c r="J24" s="3"/>
      <c r="K24" s="15">
        <f t="shared" si="15"/>
        <v>43689</v>
      </c>
      <c r="L24" s="3">
        <f t="shared" ca="1" si="3"/>
        <v>400</v>
      </c>
      <c r="M24" s="3">
        <f t="shared" ca="1" si="4"/>
        <v>57</v>
      </c>
      <c r="N24" s="3">
        <f t="shared" ca="1" si="5"/>
        <v>18</v>
      </c>
      <c r="O24" s="3">
        <f t="shared" ca="1" si="6"/>
        <v>6</v>
      </c>
      <c r="P24" s="3">
        <f t="shared" ca="1" si="7"/>
        <v>1</v>
      </c>
      <c r="Q24" s="3">
        <f t="shared" ca="1" si="8"/>
        <v>5</v>
      </c>
      <c r="R24" s="3">
        <f t="shared" ca="1" si="13"/>
        <v>5</v>
      </c>
      <c r="S24" s="3">
        <f t="shared" si="9"/>
        <v>2</v>
      </c>
      <c r="T24" s="3">
        <v>5</v>
      </c>
      <c r="U24" s="3">
        <f t="shared" si="10"/>
        <v>2</v>
      </c>
      <c r="V24" s="3">
        <v>3</v>
      </c>
      <c r="W24" s="3">
        <f ca="1">Q24-T24</f>
        <v>0</v>
      </c>
      <c r="X24" s="16">
        <f t="shared" ca="1" si="11"/>
        <v>237</v>
      </c>
      <c r="Y24" s="8">
        <f t="shared" ca="1" si="1"/>
        <v>0.90114068441064643</v>
      </c>
      <c r="Z24" s="3">
        <f ca="1">Z23+Q24-T24</f>
        <v>221</v>
      </c>
      <c r="AA24" s="8">
        <f t="shared" ca="1" si="2"/>
        <v>0.84030418250950567</v>
      </c>
    </row>
    <row r="25" spans="1:27" x14ac:dyDescent="0.2">
      <c r="A25" s="4" t="s">
        <v>18</v>
      </c>
      <c r="B25" s="34">
        <f ca="1">INDIRECT("Y"&amp;E9)</f>
        <v>0.90114068441064643</v>
      </c>
      <c r="G25" s="15"/>
      <c r="H25" s="3"/>
      <c r="I25" s="3"/>
      <c r="J25" s="3"/>
      <c r="K25" s="15">
        <f t="shared" si="15"/>
        <v>43696</v>
      </c>
      <c r="L25" s="3">
        <f t="shared" ca="1" si="3"/>
        <v>400</v>
      </c>
      <c r="M25" s="3">
        <f t="shared" ca="1" si="4"/>
        <v>57</v>
      </c>
      <c r="N25" s="3">
        <f t="shared" ca="1" si="5"/>
        <v>18</v>
      </c>
      <c r="O25" s="3">
        <f t="shared" ca="1" si="6"/>
        <v>6</v>
      </c>
      <c r="P25" s="3">
        <f t="shared" ca="1" si="7"/>
        <v>1</v>
      </c>
      <c r="Q25" s="3">
        <f t="shared" ca="1" si="8"/>
        <v>5</v>
      </c>
      <c r="R25" s="3">
        <f t="shared" ca="1" si="13"/>
        <v>5</v>
      </c>
      <c r="S25" s="3">
        <f t="shared" si="9"/>
        <v>2</v>
      </c>
      <c r="T25" s="3">
        <v>2</v>
      </c>
      <c r="U25" s="3">
        <f t="shared" si="10"/>
        <v>2</v>
      </c>
      <c r="V25" s="3">
        <v>2</v>
      </c>
      <c r="W25" s="3">
        <f ca="1">Q25-T25</f>
        <v>3</v>
      </c>
      <c r="X25" s="16">
        <f t="shared" ca="1" si="11"/>
        <v>240</v>
      </c>
      <c r="Y25" s="8">
        <f t="shared" ca="1" si="1"/>
        <v>0.9125475285171103</v>
      </c>
      <c r="Z25" s="3">
        <f ca="1">Z24+Q25-T25</f>
        <v>224</v>
      </c>
      <c r="AA25" s="8">
        <f t="shared" ca="1" si="2"/>
        <v>0.85171102661596954</v>
      </c>
    </row>
    <row r="26" spans="1:27" x14ac:dyDescent="0.2">
      <c r="A26" s="4" t="s">
        <v>19</v>
      </c>
      <c r="B26" s="35">
        <f ca="1">INDIRECT("X"&amp;E9)</f>
        <v>237</v>
      </c>
      <c r="G26" s="15"/>
      <c r="H26" s="3"/>
      <c r="I26" s="3"/>
      <c r="J26" s="3"/>
      <c r="K26" s="15">
        <f t="shared" si="15"/>
        <v>43703</v>
      </c>
      <c r="L26" s="3">
        <f t="shared" ca="1" si="3"/>
        <v>400</v>
      </c>
      <c r="M26" s="3">
        <f t="shared" ca="1" si="4"/>
        <v>57</v>
      </c>
      <c r="N26" s="3">
        <f t="shared" ca="1" si="5"/>
        <v>18</v>
      </c>
      <c r="O26" s="3">
        <f t="shared" ca="1" si="6"/>
        <v>6</v>
      </c>
      <c r="P26" s="3">
        <f t="shared" ca="1" si="7"/>
        <v>1</v>
      </c>
      <c r="Q26" s="3">
        <f t="shared" ca="1" si="8"/>
        <v>5</v>
      </c>
      <c r="R26" s="3">
        <f t="shared" ca="1" si="13"/>
        <v>5</v>
      </c>
      <c r="S26" s="3">
        <f t="shared" si="9"/>
        <v>1</v>
      </c>
      <c r="T26" s="3">
        <v>2</v>
      </c>
      <c r="U26" s="3">
        <f t="shared" si="10"/>
        <v>1</v>
      </c>
      <c r="V26" s="3">
        <v>2</v>
      </c>
      <c r="W26" s="3">
        <f ca="1">Q26-T26</f>
        <v>3</v>
      </c>
      <c r="X26" s="16">
        <f t="shared" ca="1" si="11"/>
        <v>243</v>
      </c>
      <c r="Y26" s="8">
        <f t="shared" ca="1" si="1"/>
        <v>0.92395437262357416</v>
      </c>
      <c r="Z26" s="3">
        <f ca="1">Z25+Q26-T26</f>
        <v>227</v>
      </c>
      <c r="AA26" s="8">
        <f t="shared" ca="1" si="2"/>
        <v>0.86311787072243351</v>
      </c>
    </row>
    <row r="27" spans="1:27" x14ac:dyDescent="0.2">
      <c r="A27" s="4" t="s">
        <v>20</v>
      </c>
      <c r="B27" s="29">
        <f>$E$3</f>
        <v>263</v>
      </c>
      <c r="G27" s="15"/>
      <c r="H27" s="3"/>
      <c r="I27" s="3"/>
      <c r="J27" s="3"/>
      <c r="K27" s="15">
        <f t="shared" si="15"/>
        <v>43710</v>
      </c>
      <c r="L27" s="3">
        <f t="shared" ca="1" si="3"/>
        <v>400</v>
      </c>
      <c r="M27" s="3">
        <f t="shared" ca="1" si="4"/>
        <v>57</v>
      </c>
      <c r="N27" s="3">
        <f t="shared" ca="1" si="5"/>
        <v>18</v>
      </c>
      <c r="O27" s="3">
        <f t="shared" ca="1" si="6"/>
        <v>6</v>
      </c>
      <c r="P27" s="3">
        <f t="shared" ca="1" si="7"/>
        <v>1</v>
      </c>
      <c r="Q27" s="3">
        <f t="shared" ca="1" si="8"/>
        <v>5</v>
      </c>
      <c r="R27" s="3">
        <f t="shared" ca="1" si="13"/>
        <v>5</v>
      </c>
      <c r="S27" s="3">
        <f t="shared" si="9"/>
        <v>5</v>
      </c>
      <c r="T27" s="3">
        <v>2</v>
      </c>
      <c r="U27" s="3">
        <f t="shared" si="10"/>
        <v>5</v>
      </c>
      <c r="V27" s="3">
        <v>2</v>
      </c>
      <c r="W27" s="3">
        <f ca="1">Q27-T27</f>
        <v>3</v>
      </c>
      <c r="X27" s="16">
        <f t="shared" ca="1" si="11"/>
        <v>246</v>
      </c>
      <c r="Y27" s="8">
        <f t="shared" ca="1" si="1"/>
        <v>0.93536121673003803</v>
      </c>
      <c r="Z27" s="3">
        <f ca="1">Z26+Q27-T27</f>
        <v>230</v>
      </c>
      <c r="AA27" s="8">
        <f t="shared" ca="1" si="2"/>
        <v>0.87452471482889738</v>
      </c>
    </row>
    <row r="28" spans="1:27" x14ac:dyDescent="0.2">
      <c r="A28" s="4"/>
      <c r="B28" s="29"/>
      <c r="G28" s="15"/>
      <c r="H28" s="3"/>
      <c r="I28" s="3"/>
      <c r="J28" s="3"/>
      <c r="K28" s="15">
        <f t="shared" si="15"/>
        <v>43717</v>
      </c>
      <c r="L28" s="3">
        <f t="shared" ca="1" si="3"/>
        <v>400</v>
      </c>
      <c r="M28" s="3">
        <f t="shared" ca="1" si="4"/>
        <v>57</v>
      </c>
      <c r="N28" s="3">
        <f t="shared" ca="1" si="5"/>
        <v>18</v>
      </c>
      <c r="O28" s="3">
        <f t="shared" ca="1" si="6"/>
        <v>6</v>
      </c>
      <c r="P28" s="3">
        <f t="shared" ca="1" si="7"/>
        <v>1</v>
      </c>
      <c r="Q28" s="3">
        <f t="shared" ca="1" si="8"/>
        <v>5</v>
      </c>
      <c r="R28" s="3">
        <f t="shared" ca="1" si="13"/>
        <v>5</v>
      </c>
      <c r="S28" s="3">
        <f t="shared" si="9"/>
        <v>2</v>
      </c>
      <c r="T28" s="3">
        <v>2</v>
      </c>
      <c r="U28" s="3">
        <f t="shared" si="10"/>
        <v>1</v>
      </c>
      <c r="V28" s="3">
        <v>2</v>
      </c>
      <c r="W28" s="3">
        <f ca="1">Q28-T28</f>
        <v>3</v>
      </c>
      <c r="X28" s="16">
        <f t="shared" ca="1" si="11"/>
        <v>249</v>
      </c>
      <c r="Y28" s="8">
        <f t="shared" ca="1" si="1"/>
        <v>0.94676806083650189</v>
      </c>
      <c r="Z28" s="3">
        <f ca="1">Z27+Q28-T28</f>
        <v>233</v>
      </c>
      <c r="AA28" s="8">
        <f t="shared" ca="1" si="2"/>
        <v>0.88593155893536124</v>
      </c>
    </row>
    <row r="29" spans="1:27" x14ac:dyDescent="0.2">
      <c r="A29" s="53" t="s">
        <v>21</v>
      </c>
      <c r="B29" s="54"/>
      <c r="G29" s="15"/>
      <c r="H29" s="3"/>
      <c r="I29" s="3"/>
      <c r="J29" s="3"/>
      <c r="K29" s="15">
        <f t="shared" si="15"/>
        <v>43724</v>
      </c>
      <c r="L29" s="3">
        <f t="shared" ca="1" si="3"/>
        <v>400</v>
      </c>
      <c r="M29" s="3">
        <f t="shared" ca="1" si="4"/>
        <v>57</v>
      </c>
      <c r="N29" s="3">
        <f t="shared" ca="1" si="5"/>
        <v>18</v>
      </c>
      <c r="O29" s="3">
        <f t="shared" ca="1" si="6"/>
        <v>6</v>
      </c>
      <c r="P29" s="3">
        <f t="shared" ca="1" si="7"/>
        <v>1</v>
      </c>
      <c r="Q29" s="3">
        <f t="shared" ca="1" si="8"/>
        <v>5</v>
      </c>
      <c r="R29" s="3">
        <f t="shared" ca="1" si="13"/>
        <v>5</v>
      </c>
      <c r="S29" s="3">
        <f t="shared" si="9"/>
        <v>2</v>
      </c>
      <c r="T29" s="3">
        <v>1</v>
      </c>
      <c r="U29" s="3">
        <f t="shared" si="10"/>
        <v>1</v>
      </c>
      <c r="V29" s="3">
        <v>1</v>
      </c>
      <c r="W29" s="3">
        <f ca="1">Q29-T29</f>
        <v>4</v>
      </c>
      <c r="X29" s="16">
        <f t="shared" ca="1" si="11"/>
        <v>253</v>
      </c>
      <c r="Y29" s="8">
        <f t="shared" ca="1" si="1"/>
        <v>0.96197718631178708</v>
      </c>
      <c r="Z29" s="3">
        <f ca="1">Z28+Q29-T29</f>
        <v>237</v>
      </c>
      <c r="AA29" s="8">
        <f t="shared" ca="1" si="2"/>
        <v>0.90114068441064643</v>
      </c>
    </row>
    <row r="30" spans="1:27" x14ac:dyDescent="0.2">
      <c r="A30" s="4" t="s">
        <v>22</v>
      </c>
      <c r="B30" s="35">
        <f ca="1">SUM(L4:INDIRECT("L"&amp;E9))</f>
        <v>8400</v>
      </c>
      <c r="G30" s="15"/>
      <c r="H30" s="3"/>
      <c r="I30" s="3"/>
      <c r="J30" s="3"/>
      <c r="K30" s="15">
        <f t="shared" si="15"/>
        <v>43731</v>
      </c>
      <c r="L30" s="3">
        <f t="shared" ca="1" si="3"/>
        <v>400</v>
      </c>
      <c r="M30" s="3">
        <f t="shared" ca="1" si="4"/>
        <v>57</v>
      </c>
      <c r="N30" s="3">
        <f t="shared" ca="1" si="5"/>
        <v>18</v>
      </c>
      <c r="O30" s="3">
        <f t="shared" ca="1" si="6"/>
        <v>6</v>
      </c>
      <c r="P30" s="3">
        <f t="shared" ca="1" si="7"/>
        <v>1</v>
      </c>
      <c r="Q30" s="3">
        <f t="shared" ca="1" si="8"/>
        <v>5</v>
      </c>
      <c r="R30" s="3">
        <f t="shared" ca="1" si="13"/>
        <v>5</v>
      </c>
      <c r="S30" s="3">
        <f t="shared" si="9"/>
        <v>3</v>
      </c>
      <c r="T30" s="3">
        <v>5</v>
      </c>
      <c r="U30" s="3">
        <f t="shared" si="10"/>
        <v>3</v>
      </c>
      <c r="V30" s="3">
        <v>5</v>
      </c>
      <c r="W30" s="3">
        <f ca="1">Q30-T30</f>
        <v>0</v>
      </c>
      <c r="X30" s="16">
        <f t="shared" ca="1" si="11"/>
        <v>253</v>
      </c>
      <c r="Y30" s="8">
        <f t="shared" ca="1" si="1"/>
        <v>0.96197718631178708</v>
      </c>
      <c r="Z30" s="3">
        <f ca="1">Z29+Q30-T30</f>
        <v>237</v>
      </c>
      <c r="AA30" s="8">
        <f t="shared" ca="1" si="2"/>
        <v>0.90114068441064643</v>
      </c>
    </row>
    <row r="31" spans="1:27" x14ac:dyDescent="0.2">
      <c r="A31" s="4" t="s">
        <v>23</v>
      </c>
      <c r="B31" s="36">
        <f ca="1">B56/B30</f>
        <v>0.47619047619047616</v>
      </c>
      <c r="G31" s="15"/>
      <c r="H31" s="3"/>
      <c r="I31" s="3"/>
      <c r="J31" s="3"/>
      <c r="K31" s="15">
        <f t="shared" si="15"/>
        <v>43738</v>
      </c>
      <c r="L31" s="3">
        <f t="shared" ca="1" si="3"/>
        <v>400</v>
      </c>
      <c r="M31" s="3">
        <f t="shared" ca="1" si="4"/>
        <v>57</v>
      </c>
      <c r="N31" s="3">
        <f t="shared" ca="1" si="5"/>
        <v>18</v>
      </c>
      <c r="O31" s="3">
        <f t="shared" ca="1" si="6"/>
        <v>6</v>
      </c>
      <c r="P31" s="3">
        <f t="shared" ca="1" si="7"/>
        <v>1</v>
      </c>
      <c r="Q31" s="3">
        <f t="shared" ca="1" si="8"/>
        <v>5</v>
      </c>
      <c r="R31" s="3">
        <f t="shared" ca="1" si="13"/>
        <v>5</v>
      </c>
      <c r="S31" s="3">
        <f t="shared" si="9"/>
        <v>2</v>
      </c>
      <c r="T31" s="3">
        <v>2</v>
      </c>
      <c r="U31" s="3">
        <f t="shared" si="10"/>
        <v>1</v>
      </c>
      <c r="V31" s="3">
        <v>1</v>
      </c>
      <c r="W31" s="3">
        <f ca="1">Q31-T31</f>
        <v>3</v>
      </c>
      <c r="X31" s="16">
        <f t="shared" ca="1" si="11"/>
        <v>256</v>
      </c>
      <c r="Y31" s="8">
        <f t="shared" ca="1" si="1"/>
        <v>0.97338403041825095</v>
      </c>
      <c r="Z31" s="3">
        <f ca="1">Z30+Q31-T31</f>
        <v>240</v>
      </c>
      <c r="AA31" s="8">
        <f t="shared" ca="1" si="2"/>
        <v>0.9125475285171103</v>
      </c>
    </row>
    <row r="32" spans="1:27" x14ac:dyDescent="0.2">
      <c r="A32" s="4" t="s">
        <v>24</v>
      </c>
      <c r="B32" s="31">
        <f ca="1">B34/B30</f>
        <v>0.14249999999999999</v>
      </c>
      <c r="G32" s="15"/>
      <c r="H32" s="3"/>
      <c r="I32" s="3"/>
      <c r="J32" s="3"/>
      <c r="K32" s="15">
        <f t="shared" si="15"/>
        <v>43745</v>
      </c>
      <c r="L32" s="3">
        <f t="shared" ca="1" si="3"/>
        <v>400</v>
      </c>
      <c r="M32" s="3">
        <f t="shared" ca="1" si="4"/>
        <v>57</v>
      </c>
      <c r="N32" s="3">
        <f t="shared" ca="1" si="5"/>
        <v>18</v>
      </c>
      <c r="O32" s="3">
        <f t="shared" ca="1" si="6"/>
        <v>6</v>
      </c>
      <c r="P32" s="3">
        <f t="shared" ca="1" si="7"/>
        <v>1</v>
      </c>
      <c r="Q32" s="3">
        <f t="shared" ca="1" si="8"/>
        <v>5</v>
      </c>
      <c r="R32" s="3">
        <f t="shared" ca="1" si="13"/>
        <v>5</v>
      </c>
      <c r="S32" s="3">
        <f t="shared" si="9"/>
        <v>3</v>
      </c>
      <c r="T32" s="3">
        <v>2</v>
      </c>
      <c r="U32" s="3">
        <f t="shared" si="10"/>
        <v>2</v>
      </c>
      <c r="V32" s="3">
        <v>1</v>
      </c>
      <c r="W32" s="3">
        <f ca="1">Q32-T32</f>
        <v>3</v>
      </c>
      <c r="X32" s="16">
        <f t="shared" ca="1" si="11"/>
        <v>259</v>
      </c>
      <c r="Y32" s="8">
        <f t="shared" ca="1" si="1"/>
        <v>0.98479087452471481</v>
      </c>
      <c r="Z32" s="3">
        <f ca="1">Z31+Q32-T32</f>
        <v>243</v>
      </c>
      <c r="AA32" s="8">
        <f t="shared" ca="1" si="2"/>
        <v>0.92395437262357416</v>
      </c>
    </row>
    <row r="33" spans="1:27" x14ac:dyDescent="0.2">
      <c r="A33" s="4" t="s">
        <v>25</v>
      </c>
      <c r="B33" s="29">
        <f ca="1">(B30/$E$10)*4</f>
        <v>1600</v>
      </c>
      <c r="G33" s="15"/>
      <c r="H33" s="3"/>
      <c r="I33" s="3"/>
      <c r="J33" s="3"/>
      <c r="K33" s="15">
        <f t="shared" si="15"/>
        <v>43752</v>
      </c>
      <c r="L33" s="3">
        <f t="shared" ca="1" si="3"/>
        <v>400</v>
      </c>
      <c r="M33" s="3">
        <f t="shared" ca="1" si="4"/>
        <v>57</v>
      </c>
      <c r="N33" s="3">
        <f t="shared" ca="1" si="5"/>
        <v>18</v>
      </c>
      <c r="O33" s="3">
        <f t="shared" ca="1" si="6"/>
        <v>6</v>
      </c>
      <c r="P33" s="3">
        <f t="shared" ca="1" si="7"/>
        <v>1</v>
      </c>
      <c r="Q33" s="3">
        <f t="shared" ca="1" si="8"/>
        <v>5</v>
      </c>
      <c r="R33" s="3">
        <f t="shared" ca="1" si="13"/>
        <v>5</v>
      </c>
      <c r="S33" s="3">
        <f t="shared" si="9"/>
        <v>4</v>
      </c>
      <c r="T33" s="3">
        <v>3</v>
      </c>
      <c r="U33" s="3">
        <f t="shared" si="10"/>
        <v>4</v>
      </c>
      <c r="V33" s="3">
        <v>3</v>
      </c>
      <c r="W33" s="3">
        <f ca="1">Q33-T33</f>
        <v>2</v>
      </c>
      <c r="X33" s="16">
        <f t="shared" ca="1" si="11"/>
        <v>261</v>
      </c>
      <c r="Y33" s="8">
        <f t="shared" ca="1" si="1"/>
        <v>0.99239543726235746</v>
      </c>
      <c r="Z33" s="3">
        <f ca="1">Z32+Q33-T33</f>
        <v>245</v>
      </c>
      <c r="AA33" s="8">
        <f t="shared" ca="1" si="2"/>
        <v>0.9315589353612167</v>
      </c>
    </row>
    <row r="34" spans="1:27" x14ac:dyDescent="0.2">
      <c r="A34" s="4" t="s">
        <v>26</v>
      </c>
      <c r="B34" s="35">
        <f ca="1">SUM(M4:INDIRECT("M"&amp;E9))</f>
        <v>1197</v>
      </c>
      <c r="G34" s="15"/>
      <c r="H34" s="3"/>
      <c r="I34" s="3"/>
      <c r="J34" s="3"/>
      <c r="K34" s="15">
        <f t="shared" si="15"/>
        <v>43759</v>
      </c>
      <c r="L34" s="3">
        <f t="shared" ca="1" si="3"/>
        <v>400</v>
      </c>
      <c r="M34" s="3">
        <f t="shared" ca="1" si="4"/>
        <v>57</v>
      </c>
      <c r="N34" s="3">
        <f t="shared" ca="1" si="5"/>
        <v>18</v>
      </c>
      <c r="O34" s="3">
        <f t="shared" ca="1" si="6"/>
        <v>6</v>
      </c>
      <c r="P34" s="3">
        <f t="shared" ca="1" si="7"/>
        <v>1</v>
      </c>
      <c r="Q34" s="3">
        <f t="shared" ca="1" si="8"/>
        <v>5</v>
      </c>
      <c r="R34" s="3">
        <f t="shared" ca="1" si="13"/>
        <v>5</v>
      </c>
      <c r="S34" s="3">
        <f t="shared" si="9"/>
        <v>2</v>
      </c>
      <c r="T34" s="3">
        <v>2</v>
      </c>
      <c r="U34" s="3">
        <f t="shared" si="10"/>
        <v>1</v>
      </c>
      <c r="V34" s="3">
        <v>1</v>
      </c>
      <c r="W34" s="3">
        <f ca="1">Q34-T34</f>
        <v>3</v>
      </c>
      <c r="X34" s="16">
        <f t="shared" ca="1" si="11"/>
        <v>264</v>
      </c>
      <c r="Y34" s="8">
        <f t="shared" ca="1" si="1"/>
        <v>1.0038022813688212</v>
      </c>
      <c r="Z34" s="3">
        <f ca="1">Z33+Q34-T34</f>
        <v>248</v>
      </c>
      <c r="AA34" s="8">
        <f t="shared" ca="1" si="2"/>
        <v>0.94296577946768056</v>
      </c>
    </row>
    <row r="35" spans="1:27" x14ac:dyDescent="0.2">
      <c r="A35" s="4" t="s">
        <v>27</v>
      </c>
      <c r="B35" s="36">
        <f ca="1">B56/B34</f>
        <v>3.3416875522138678</v>
      </c>
      <c r="G35" s="15"/>
      <c r="H35" s="3"/>
      <c r="I35" s="3"/>
      <c r="J35" s="3"/>
      <c r="K35" s="15">
        <f t="shared" si="15"/>
        <v>43766</v>
      </c>
      <c r="L35" s="3">
        <f t="shared" ca="1" si="3"/>
        <v>400</v>
      </c>
      <c r="M35" s="3">
        <f t="shared" ca="1" si="4"/>
        <v>57</v>
      </c>
      <c r="N35" s="3">
        <f t="shared" ca="1" si="5"/>
        <v>18</v>
      </c>
      <c r="O35" s="3">
        <f t="shared" ca="1" si="6"/>
        <v>6</v>
      </c>
      <c r="P35" s="3">
        <f t="shared" ca="1" si="7"/>
        <v>1</v>
      </c>
      <c r="Q35" s="3">
        <f t="shared" ca="1" si="8"/>
        <v>5</v>
      </c>
      <c r="R35" s="3">
        <f t="shared" ca="1" si="13"/>
        <v>5</v>
      </c>
      <c r="S35" s="3">
        <f t="shared" si="9"/>
        <v>0</v>
      </c>
      <c r="T35" s="3">
        <v>3</v>
      </c>
      <c r="U35" s="3">
        <f t="shared" si="10"/>
        <v>0</v>
      </c>
      <c r="V35" s="3">
        <v>2</v>
      </c>
      <c r="W35" s="3">
        <f ca="1">Q35-T35</f>
        <v>2</v>
      </c>
      <c r="X35" s="16">
        <f t="shared" ca="1" si="11"/>
        <v>266</v>
      </c>
      <c r="Y35" s="8">
        <f t="shared" ca="1" si="1"/>
        <v>1.0114068441064639</v>
      </c>
      <c r="Z35" s="3">
        <f ca="1">Z34+Q35-T35</f>
        <v>250</v>
      </c>
      <c r="AA35" s="8">
        <f t="shared" ca="1" si="2"/>
        <v>0.95057034220532322</v>
      </c>
    </row>
    <row r="36" spans="1:27" x14ac:dyDescent="0.2">
      <c r="A36" s="4" t="s">
        <v>28</v>
      </c>
      <c r="B36" s="31">
        <f ca="1">B38/B34</f>
        <v>0.31578947368421051</v>
      </c>
      <c r="G36" s="15"/>
      <c r="H36" s="3"/>
      <c r="I36" s="3"/>
      <c r="J36" s="3"/>
      <c r="K36" s="15">
        <f t="shared" si="15"/>
        <v>43773</v>
      </c>
      <c r="L36" s="3">
        <f t="shared" ca="1" si="3"/>
        <v>400</v>
      </c>
      <c r="M36" s="3">
        <f t="shared" ca="1" si="4"/>
        <v>57</v>
      </c>
      <c r="N36" s="3">
        <f t="shared" ca="1" si="5"/>
        <v>18</v>
      </c>
      <c r="O36" s="3">
        <f t="shared" ca="1" si="6"/>
        <v>6</v>
      </c>
      <c r="P36" s="3">
        <f t="shared" ca="1" si="7"/>
        <v>1</v>
      </c>
      <c r="Q36" s="3">
        <f t="shared" ca="1" si="8"/>
        <v>5</v>
      </c>
      <c r="R36" s="3">
        <f t="shared" ca="1" si="13"/>
        <v>5</v>
      </c>
      <c r="S36" s="3">
        <f t="shared" si="9"/>
        <v>0</v>
      </c>
      <c r="T36" s="3">
        <v>4</v>
      </c>
      <c r="U36" s="3">
        <f t="shared" si="10"/>
        <v>0</v>
      </c>
      <c r="V36" s="3">
        <v>4</v>
      </c>
      <c r="W36" s="3">
        <f ca="1">Q36-T36</f>
        <v>1</v>
      </c>
      <c r="X36" s="16">
        <f t="shared" ca="1" si="11"/>
        <v>267</v>
      </c>
      <c r="Y36" s="8">
        <f t="shared" ca="1" si="1"/>
        <v>1.0152091254752851</v>
      </c>
      <c r="Z36" s="3">
        <f ca="1">Z35+Q36-T36</f>
        <v>251</v>
      </c>
      <c r="AA36" s="8">
        <f t="shared" ca="1" si="2"/>
        <v>0.95437262357414454</v>
      </c>
    </row>
    <row r="37" spans="1:27" x14ac:dyDescent="0.2">
      <c r="A37" s="4" t="s">
        <v>29</v>
      </c>
      <c r="B37" s="29">
        <f ca="1">(B34/$E$10)*4</f>
        <v>228</v>
      </c>
      <c r="G37" s="15"/>
      <c r="H37" s="3"/>
      <c r="I37" s="3"/>
      <c r="J37" s="3"/>
      <c r="K37" s="15">
        <f t="shared" si="15"/>
        <v>43780</v>
      </c>
      <c r="L37" s="3">
        <f t="shared" ca="1" si="3"/>
        <v>400</v>
      </c>
      <c r="M37" s="3">
        <f t="shared" ca="1" si="4"/>
        <v>57</v>
      </c>
      <c r="N37" s="3">
        <f t="shared" ca="1" si="5"/>
        <v>18</v>
      </c>
      <c r="O37" s="3">
        <f t="shared" ca="1" si="6"/>
        <v>6</v>
      </c>
      <c r="P37" s="3">
        <f t="shared" ca="1" si="7"/>
        <v>1</v>
      </c>
      <c r="Q37" s="3">
        <f t="shared" ca="1" si="8"/>
        <v>5</v>
      </c>
      <c r="R37" s="3">
        <f t="shared" ca="1" si="13"/>
        <v>5</v>
      </c>
      <c r="S37" s="3">
        <f t="shared" si="9"/>
        <v>0</v>
      </c>
      <c r="T37" s="3">
        <v>2</v>
      </c>
      <c r="U37" s="3">
        <f>V40</f>
        <v>0</v>
      </c>
      <c r="V37" s="3">
        <v>1</v>
      </c>
      <c r="W37" s="3">
        <f ca="1">Q37-T37</f>
        <v>3</v>
      </c>
      <c r="X37" s="16">
        <f t="shared" ca="1" si="11"/>
        <v>270</v>
      </c>
      <c r="Y37" s="8">
        <f t="shared" ca="1" si="1"/>
        <v>1.0266159695817489</v>
      </c>
      <c r="Z37" s="3">
        <f ca="1">Z36+Q37-T37</f>
        <v>254</v>
      </c>
      <c r="AA37" s="8">
        <f t="shared" ca="1" si="2"/>
        <v>0.96577946768060841</v>
      </c>
    </row>
    <row r="38" spans="1:27" x14ac:dyDescent="0.2">
      <c r="A38" s="4" t="s">
        <v>30</v>
      </c>
      <c r="B38" s="35">
        <f ca="1">SUM(N4:INDIRECT("N"&amp;E9))</f>
        <v>378</v>
      </c>
      <c r="R38" s="3"/>
      <c r="Y38" s="8"/>
    </row>
    <row r="39" spans="1:27" x14ac:dyDescent="0.2">
      <c r="A39" s="4" t="s">
        <v>31</v>
      </c>
      <c r="B39" s="36">
        <f ca="1">B56/B38</f>
        <v>10.582010582010582</v>
      </c>
      <c r="H39" s="3"/>
      <c r="I39" s="3"/>
      <c r="J39" s="3"/>
      <c r="K39" s="3"/>
      <c r="L39" s="3"/>
      <c r="M39" s="3"/>
      <c r="N39" s="3"/>
      <c r="O39" s="3"/>
      <c r="P39" s="3"/>
      <c r="Q39" s="3"/>
      <c r="S39" s="3"/>
    </row>
    <row r="40" spans="1:27" x14ac:dyDescent="0.2">
      <c r="A40" s="4" t="s">
        <v>32</v>
      </c>
      <c r="B40" s="31">
        <f ca="1">B42/B38</f>
        <v>0.33333333333333331</v>
      </c>
    </row>
    <row r="41" spans="1:27" x14ac:dyDescent="0.2">
      <c r="A41" s="4" t="s">
        <v>33</v>
      </c>
      <c r="B41" s="29">
        <f ca="1">(B38/E10)*4</f>
        <v>72</v>
      </c>
    </row>
    <row r="42" spans="1:27" x14ac:dyDescent="0.2">
      <c r="A42" s="4" t="s">
        <v>34</v>
      </c>
      <c r="B42" s="35">
        <f ca="1">SUM(O4:INDIRECT("O"&amp;E9))</f>
        <v>126</v>
      </c>
    </row>
    <row r="43" spans="1:27" x14ac:dyDescent="0.2">
      <c r="A43" s="4" t="s">
        <v>35</v>
      </c>
      <c r="B43" s="36">
        <f ca="1">B56/B42</f>
        <v>31.746031746031747</v>
      </c>
    </row>
    <row r="44" spans="1:27" x14ac:dyDescent="0.2">
      <c r="A44" s="4" t="s">
        <v>36</v>
      </c>
      <c r="B44" s="31">
        <f ca="1">B46/B42</f>
        <v>0.83333333333333337</v>
      </c>
    </row>
    <row r="45" spans="1:27" x14ac:dyDescent="0.2">
      <c r="A45" s="4" t="s">
        <v>37</v>
      </c>
      <c r="B45" s="29">
        <f ca="1">(B42/E10)*4</f>
        <v>24</v>
      </c>
    </row>
    <row r="46" spans="1:27" x14ac:dyDescent="0.2">
      <c r="A46" s="4" t="s">
        <v>38</v>
      </c>
      <c r="B46" s="35">
        <f ca="1">SUM(Q4:INDIRECT("Q"&amp;E9))</f>
        <v>105</v>
      </c>
    </row>
    <row r="47" spans="1:27" x14ac:dyDescent="0.2">
      <c r="A47" s="4" t="s">
        <v>39</v>
      </c>
      <c r="B47" s="36">
        <f ca="1">B56/B46</f>
        <v>38.095238095238095</v>
      </c>
    </row>
    <row r="48" spans="1:27" x14ac:dyDescent="0.2">
      <c r="A48" s="4" t="s">
        <v>40</v>
      </c>
      <c r="B48" s="37">
        <f ca="1">1*B32*B36*B40*B44</f>
        <v>1.2499999999999997E-2</v>
      </c>
    </row>
    <row r="49" spans="1:5" x14ac:dyDescent="0.2">
      <c r="A49" s="4" t="s">
        <v>41</v>
      </c>
      <c r="B49" s="29">
        <f ca="1">(B46/E10)*4</f>
        <v>20</v>
      </c>
    </row>
    <row r="50" spans="1:5" x14ac:dyDescent="0.2">
      <c r="A50" s="4"/>
      <c r="B50" s="29"/>
    </row>
    <row r="51" spans="1:5" x14ac:dyDescent="0.2">
      <c r="A51" s="57" t="s">
        <v>78</v>
      </c>
      <c r="B51" s="58"/>
    </row>
    <row r="52" spans="1:5" x14ac:dyDescent="0.2">
      <c r="A52" s="4" t="s">
        <v>42</v>
      </c>
      <c r="B52" s="36">
        <v>1000</v>
      </c>
    </row>
    <row r="53" spans="1:5" x14ac:dyDescent="0.2">
      <c r="A53" s="4" t="s">
        <v>43</v>
      </c>
      <c r="B53" s="36">
        <v>1000</v>
      </c>
    </row>
    <row r="54" spans="1:5" x14ac:dyDescent="0.2">
      <c r="A54" s="4" t="s">
        <v>44</v>
      </c>
      <c r="B54" s="36">
        <v>1000</v>
      </c>
    </row>
    <row r="55" spans="1:5" x14ac:dyDescent="0.2">
      <c r="A55" s="4" t="s">
        <v>45</v>
      </c>
      <c r="B55" s="36">
        <v>1000</v>
      </c>
    </row>
    <row r="56" spans="1:5" x14ac:dyDescent="0.2">
      <c r="A56" s="4" t="s">
        <v>46</v>
      </c>
      <c r="B56" s="36">
        <f>SUM(B52:B55)</f>
        <v>4000</v>
      </c>
      <c r="D56" s="26" t="s">
        <v>117</v>
      </c>
      <c r="E56" s="26"/>
    </row>
    <row r="57" spans="1:5" x14ac:dyDescent="0.2">
      <c r="A57" s="4" t="s">
        <v>47</v>
      </c>
      <c r="B57" s="29">
        <f ca="1">ROUND(B58/B56,0)</f>
        <v>315</v>
      </c>
    </row>
    <row r="58" spans="1:5" x14ac:dyDescent="0.2">
      <c r="A58" s="4" t="s">
        <v>48</v>
      </c>
      <c r="B58" s="36">
        <f ca="1">B23*(B8*12)</f>
        <v>1260000</v>
      </c>
    </row>
    <row r="59" spans="1:5" x14ac:dyDescent="0.2">
      <c r="A59" s="4"/>
      <c r="B59" s="36"/>
    </row>
    <row r="60" spans="1:5" x14ac:dyDescent="0.2">
      <c r="A60" s="59" t="s">
        <v>79</v>
      </c>
      <c r="B60" s="60"/>
    </row>
    <row r="61" spans="1:5" x14ac:dyDescent="0.2">
      <c r="A61" s="4" t="s">
        <v>49</v>
      </c>
      <c r="B61" s="36">
        <v>1000</v>
      </c>
    </row>
    <row r="62" spans="1:5" x14ac:dyDescent="0.2">
      <c r="A62" s="4" t="s">
        <v>50</v>
      </c>
      <c r="B62" s="36">
        <v>1000</v>
      </c>
    </row>
    <row r="63" spans="1:5" x14ac:dyDescent="0.2">
      <c r="A63" s="4" t="s">
        <v>51</v>
      </c>
      <c r="B63" s="36">
        <v>1000</v>
      </c>
    </row>
    <row r="64" spans="1:5" x14ac:dyDescent="0.2">
      <c r="A64" s="4" t="s">
        <v>52</v>
      </c>
      <c r="B64" s="36">
        <v>1000</v>
      </c>
    </row>
    <row r="65" spans="1:5" x14ac:dyDescent="0.2">
      <c r="A65" s="4" t="s">
        <v>53</v>
      </c>
      <c r="B65" s="36">
        <f>SUM(B61:B64)</f>
        <v>4000</v>
      </c>
      <c r="D65" s="26" t="s">
        <v>117</v>
      </c>
      <c r="E65" s="26"/>
    </row>
    <row r="66" spans="1:5" x14ac:dyDescent="0.2">
      <c r="A66" s="4" t="s">
        <v>54</v>
      </c>
      <c r="B66" s="29">
        <f ca="1">ROUND(B67/B65,0)</f>
        <v>384</v>
      </c>
    </row>
    <row r="67" spans="1:5" x14ac:dyDescent="0.2">
      <c r="A67" s="4" t="s">
        <v>55</v>
      </c>
      <c r="B67" s="36">
        <f ca="1">B15*(B8*12)</f>
        <v>1536000</v>
      </c>
    </row>
    <row r="68" spans="1:5" x14ac:dyDescent="0.2">
      <c r="A68" s="4"/>
      <c r="B68" s="36"/>
    </row>
    <row r="69" spans="1:5" x14ac:dyDescent="0.2">
      <c r="A69" s="43" t="s">
        <v>80</v>
      </c>
      <c r="B69" s="44"/>
    </row>
    <row r="70" spans="1:5" x14ac:dyDescent="0.2">
      <c r="A70" s="4" t="s">
        <v>56</v>
      </c>
      <c r="B70" s="36">
        <f>B65+B56</f>
        <v>8000</v>
      </c>
    </row>
    <row r="71" spans="1:5" x14ac:dyDescent="0.2">
      <c r="A71" s="4" t="s">
        <v>57</v>
      </c>
      <c r="B71" s="29">
        <f ca="1">ROUND(B72/B70,0)</f>
        <v>350</v>
      </c>
    </row>
    <row r="72" spans="1:5" x14ac:dyDescent="0.2">
      <c r="A72" s="5" t="s">
        <v>58</v>
      </c>
      <c r="B72" s="38">
        <f ca="1">B67+B58</f>
        <v>2796000</v>
      </c>
    </row>
  </sheetData>
  <mergeCells count="11">
    <mergeCell ref="A69:B69"/>
    <mergeCell ref="A1:B1"/>
    <mergeCell ref="D1:E1"/>
    <mergeCell ref="K1:AA1"/>
    <mergeCell ref="G1:I1"/>
    <mergeCell ref="A10:B10"/>
    <mergeCell ref="A22:B22"/>
    <mergeCell ref="A29:B29"/>
    <mergeCell ref="A3:B3"/>
    <mergeCell ref="A51:B51"/>
    <mergeCell ref="A60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2019-04-02T22:18:58Z</dcterms:modified>
</cp:coreProperties>
</file>