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645EB961-380F-BF4E-9AC7-2ED60F86D8A9}" xr6:coauthVersionLast="43" xr6:coauthVersionMax="43" xr10:uidLastSave="{00000000-0000-0000-0000-000000000000}"/>
  <bookViews>
    <workbookView xWindow="0" yWindow="460" windowWidth="33600" windowHeight="20540" activeTab="4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  <sheet name="VERS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9" i="3" l="1"/>
  <c r="D25" i="3" s="1"/>
  <c r="B18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7" i="3"/>
  <c r="D24" i="3" l="1"/>
  <c r="D23" i="3"/>
  <c r="C21" i="3"/>
  <c r="B22" i="3" s="1"/>
  <c r="C22" i="3" s="1"/>
  <c r="B23" i="3" s="1"/>
  <c r="D21" i="3"/>
  <c r="D22" i="3"/>
  <c r="B21" i="2"/>
  <c r="B22" i="2"/>
  <c r="B20" i="2"/>
  <c r="C23" i="3" l="1"/>
  <c r="B24" i="3" s="1"/>
  <c r="D92" i="3"/>
  <c r="C92" i="3"/>
  <c r="B92" i="3"/>
  <c r="D82" i="3"/>
  <c r="C82" i="3"/>
  <c r="B82" i="3"/>
  <c r="D72" i="3"/>
  <c r="C72" i="3"/>
  <c r="B72" i="3"/>
  <c r="D62" i="3"/>
  <c r="C62" i="3"/>
  <c r="B62" i="3"/>
  <c r="D52" i="3"/>
  <c r="C52" i="3"/>
  <c r="B52" i="3"/>
  <c r="D42" i="3"/>
  <c r="C42" i="3"/>
  <c r="B42" i="3"/>
  <c r="C24" i="3" l="1"/>
  <c r="B25" i="3" s="1"/>
  <c r="C25" i="3" s="1"/>
  <c r="B26" i="2"/>
  <c r="B5" i="3"/>
  <c r="B4" i="2" l="1"/>
  <c r="B5" i="2"/>
  <c r="B6" i="2"/>
  <c r="B7" i="2"/>
  <c r="B8" i="2"/>
  <c r="B3" i="2"/>
  <c r="C7" i="2" l="1"/>
  <c r="C6" i="2"/>
  <c r="C3" i="2"/>
  <c r="C5" i="2"/>
  <c r="C8" i="2"/>
  <c r="C4" i="2"/>
  <c r="B7" i="3"/>
  <c r="B27" i="2"/>
  <c r="B9" i="1"/>
  <c r="B10" i="1"/>
  <c r="B11" i="1"/>
  <c r="B12" i="1"/>
  <c r="B13" i="1"/>
  <c r="B8" i="1"/>
  <c r="D4" i="2" l="1"/>
  <c r="D5" i="2"/>
  <c r="D6" i="2"/>
  <c r="D8" i="2"/>
  <c r="D3" i="2"/>
  <c r="D7" i="2"/>
  <c r="B14" i="1"/>
  <c r="E8" i="2" l="1"/>
  <c r="B17" i="2" s="1"/>
  <c r="E5" i="2"/>
  <c r="B14" i="2" s="1"/>
  <c r="E7" i="2"/>
  <c r="B16" i="2" s="1"/>
  <c r="E3" i="2"/>
  <c r="B12" i="2" s="1"/>
  <c r="E6" i="2"/>
  <c r="B15" i="2" s="1"/>
  <c r="E4" i="2"/>
  <c r="B13" i="2" s="1"/>
  <c r="E53" i="3" l="1"/>
  <c r="F4" i="2"/>
  <c r="F3" i="2"/>
  <c r="E43" i="3"/>
  <c r="E63" i="3"/>
  <c r="F5" i="2"/>
  <c r="E73" i="3"/>
  <c r="F6" i="2"/>
  <c r="E83" i="3"/>
  <c r="F7" i="2"/>
  <c r="E93" i="3"/>
  <c r="F8" i="2"/>
  <c r="G6" i="2" l="1"/>
  <c r="G7" i="2"/>
  <c r="D73" i="3"/>
  <c r="D74" i="3" s="1"/>
  <c r="G4" i="2"/>
  <c r="D63" i="3"/>
  <c r="D64" i="3" s="1"/>
  <c r="G8" i="2"/>
  <c r="D83" i="3"/>
  <c r="D84" i="3" s="1"/>
  <c r="D86" i="3" s="1"/>
  <c r="D43" i="3"/>
  <c r="D44" i="3" s="1"/>
  <c r="D53" i="3"/>
  <c r="D54" i="3" s="1"/>
  <c r="D56" i="3" s="1"/>
  <c r="D93" i="3"/>
  <c r="D94" i="3" s="1"/>
  <c r="D96" i="3" s="1"/>
  <c r="G5" i="2"/>
  <c r="G3" i="2"/>
  <c r="D65" i="3"/>
  <c r="D68" i="3" s="1"/>
  <c r="D57" i="3" l="1"/>
  <c r="D75" i="3"/>
  <c r="D78" i="3" s="1"/>
  <c r="C43" i="3"/>
  <c r="C83" i="3"/>
  <c r="C84" i="3" s="1"/>
  <c r="C86" i="3" s="1"/>
  <c r="D97" i="3"/>
  <c r="C93" i="3"/>
  <c r="C94" i="3" s="1"/>
  <c r="C96" i="3" s="1"/>
  <c r="H4" i="2"/>
  <c r="C63" i="3"/>
  <c r="H7" i="2"/>
  <c r="H3" i="2"/>
  <c r="H5" i="2"/>
  <c r="D66" i="3"/>
  <c r="D67" i="3" s="1"/>
  <c r="C73" i="3"/>
  <c r="C53" i="3"/>
  <c r="H8" i="2"/>
  <c r="D76" i="3"/>
  <c r="D77" i="3" s="1"/>
  <c r="H6" i="2"/>
  <c r="D46" i="3"/>
  <c r="D47" i="3" s="1"/>
  <c r="D45" i="3"/>
  <c r="D48" i="3" s="1"/>
  <c r="D95" i="3"/>
  <c r="D98" i="3" s="1"/>
  <c r="D55" i="3"/>
  <c r="D58" i="3" s="1"/>
  <c r="D79" i="3"/>
  <c r="D87" i="3"/>
  <c r="D69" i="3"/>
  <c r="D70" i="3" s="1"/>
  <c r="D85" i="3"/>
  <c r="D88" i="3" s="1"/>
  <c r="B83" i="3" l="1"/>
  <c r="B84" i="3" s="1"/>
  <c r="B86" i="3" s="1"/>
  <c r="B93" i="3"/>
  <c r="B94" i="3" s="1"/>
  <c r="B96" i="3" s="1"/>
  <c r="C97" i="3"/>
  <c r="C85" i="3"/>
  <c r="C88" i="3" s="1"/>
  <c r="B43" i="3"/>
  <c r="B44" i="3" s="1"/>
  <c r="B46" i="3" s="1"/>
  <c r="C44" i="3"/>
  <c r="C95" i="3"/>
  <c r="C98" i="3" s="1"/>
  <c r="C99" i="3" s="1"/>
  <c r="C100" i="3" s="1"/>
  <c r="I7" i="2"/>
  <c r="C16" i="2" s="1"/>
  <c r="C54" i="3"/>
  <c r="B53" i="3"/>
  <c r="C64" i="3"/>
  <c r="C65" i="3" s="1"/>
  <c r="B63" i="3"/>
  <c r="I3" i="2"/>
  <c r="C12" i="2" s="1"/>
  <c r="I6" i="2"/>
  <c r="C15" i="2" s="1"/>
  <c r="I8" i="2"/>
  <c r="C17" i="2" s="1"/>
  <c r="C74" i="3"/>
  <c r="C75" i="3" s="1"/>
  <c r="B73" i="3"/>
  <c r="I5" i="2"/>
  <c r="C14" i="2" s="1"/>
  <c r="I4" i="2"/>
  <c r="C13" i="2" s="1"/>
  <c r="D59" i="3"/>
  <c r="D60" i="3" s="1"/>
  <c r="D99" i="3"/>
  <c r="D100" i="3" s="1"/>
  <c r="D49" i="3"/>
  <c r="D50" i="3" s="1"/>
  <c r="D89" i="3"/>
  <c r="D90" i="3" s="1"/>
  <c r="B85" i="3"/>
  <c r="B88" i="3" s="1"/>
  <c r="B87" i="3"/>
  <c r="D80" i="3"/>
  <c r="C87" i="3"/>
  <c r="B97" i="3" l="1"/>
  <c r="C89" i="3"/>
  <c r="C90" i="3" s="1"/>
  <c r="B95" i="3"/>
  <c r="B98" i="3" s="1"/>
  <c r="B47" i="3"/>
  <c r="B45" i="3"/>
  <c r="B48" i="3" s="1"/>
  <c r="B49" i="3" s="1"/>
  <c r="B50" i="3" s="1"/>
  <c r="B103" i="3" s="1"/>
  <c r="C45" i="3"/>
  <c r="C48" i="3" s="1"/>
  <c r="C49" i="3" s="1"/>
  <c r="C50" i="3" s="1"/>
  <c r="C46" i="3"/>
  <c r="C47" i="3" s="1"/>
  <c r="C78" i="3"/>
  <c r="C79" i="3" s="1"/>
  <c r="B74" i="3"/>
  <c r="B75" i="3" s="1"/>
  <c r="J8" i="2"/>
  <c r="D17" i="2"/>
  <c r="E17" i="2" s="1"/>
  <c r="D108" i="3" s="1"/>
  <c r="J3" i="2"/>
  <c r="D12" i="2"/>
  <c r="E12" i="2" s="1"/>
  <c r="D103" i="3" s="1"/>
  <c r="E103" i="3" s="1"/>
  <c r="B54" i="3"/>
  <c r="B55" i="3" s="1"/>
  <c r="J4" i="2"/>
  <c r="D13" i="2"/>
  <c r="E13" i="2" s="1"/>
  <c r="D104" i="3" s="1"/>
  <c r="B64" i="3"/>
  <c r="B65" i="3" s="1"/>
  <c r="C56" i="3"/>
  <c r="C57" i="3" s="1"/>
  <c r="C55" i="3"/>
  <c r="C76" i="3"/>
  <c r="C77" i="3" s="1"/>
  <c r="J6" i="2"/>
  <c r="D15" i="2"/>
  <c r="E15" i="2" s="1"/>
  <c r="D106" i="3" s="1"/>
  <c r="C68" i="3"/>
  <c r="C69" i="3" s="1"/>
  <c r="C70" i="3" s="1"/>
  <c r="J5" i="2"/>
  <c r="D14" i="2"/>
  <c r="E14" i="2" s="1"/>
  <c r="D105" i="3" s="1"/>
  <c r="C66" i="3"/>
  <c r="C67" i="3" s="1"/>
  <c r="J7" i="2"/>
  <c r="D16" i="2"/>
  <c r="E16" i="2" s="1"/>
  <c r="D107" i="3" s="1"/>
  <c r="B89" i="3"/>
  <c r="B99" i="3" l="1"/>
  <c r="B100" i="3" s="1"/>
  <c r="B108" i="3" s="1"/>
  <c r="E108" i="3" s="1"/>
  <c r="C80" i="3"/>
  <c r="B78" i="3"/>
  <c r="B79" i="3" s="1"/>
  <c r="B80" i="3" s="1"/>
  <c r="B106" i="3" s="1"/>
  <c r="E106" i="3" s="1"/>
  <c r="B112" i="3"/>
  <c r="B76" i="3"/>
  <c r="B77" i="3" s="1"/>
  <c r="B68" i="3"/>
  <c r="B69" i="3"/>
  <c r="B58" i="3"/>
  <c r="C58" i="3"/>
  <c r="C59" i="3" s="1"/>
  <c r="C60" i="3" s="1"/>
  <c r="B66" i="3"/>
  <c r="B67" i="3" s="1"/>
  <c r="B56" i="3"/>
  <c r="B57" i="3" s="1"/>
  <c r="B90" i="3"/>
  <c r="B107" i="3" s="1"/>
  <c r="E107" i="3" s="1"/>
  <c r="B70" i="3" l="1"/>
  <c r="B105" i="3" s="1"/>
  <c r="E105" i="3" s="1"/>
  <c r="B59" i="3"/>
  <c r="B60" i="3" s="1"/>
  <c r="B104" i="3" s="1"/>
  <c r="E104" i="3" l="1"/>
  <c r="B8" i="3" s="1"/>
  <c r="B6" i="3"/>
</calcChain>
</file>

<file path=xl/sharedStrings.xml><?xml version="1.0" encoding="utf-8"?>
<sst xmlns="http://schemas.openxmlformats.org/spreadsheetml/2006/main" count="203" uniqueCount="126">
  <si>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</si>
  <si>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</si>
  <si>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</si>
  <si>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</si>
  <si>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</si>
  <si>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</si>
  <si>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</si>
  <si>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</si>
  <si>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</si>
  <si>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</si>
  <si>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</si>
  <si>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</si>
  <si>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</si>
  <si>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</si>
  <si>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</si>
  <si>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</si>
  <si>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</si>
  <si>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</si>
  <si>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</si>
  <si>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</si>
  <si>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</si>
  <si>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</si>
  <si>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</si>
  <si>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</si>
  <si>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</si>
  <si>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</si>
  <si>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</si>
  <si>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</si>
  <si>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</si>
  <si>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</si>
  <si>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</si>
  <si>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</si>
  <si>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</si>
  <si>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</si>
  <si>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</si>
  <si>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</si>
  <si>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</si>
  <si>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</si>
  <si>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</si>
  <si>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</si>
  <si>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</si>
  <si>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</si>
  <si>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</si>
  <si>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</si>
  <si>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</si>
  <si>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</si>
  <si>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</si>
  <si>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</si>
  <si>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</si>
  <si>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</si>
  <si>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</si>
  <si>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</si>
  <si>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</si>
  <si>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</si>
  <si>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</si>
  <si>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</si>
  <si>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</si>
  <si>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</si>
  <si>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</si>
  <si>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</si>
  <si>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Coordinates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</si>
  <si>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</si>
  <si>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</si>
  <si>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</si>
  <si>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</si>
  <si>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</si>
  <si>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</si>
  <si>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</si>
  <si>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</si>
  <si>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</si>
  <si>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</si>
  <si>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</si>
  <si>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</si>
  <si>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</si>
  <si>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</si>
  <si>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</si>
  <si>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</si>
  <si>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</si>
  <si>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</si>
  <si>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</si>
  <si>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</si>
  <si>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</si>
  <si>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</si>
  <si>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</si>
  <si>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</si>
  <si>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</si>
  <si>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</si>
  <si>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</si>
  <si>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</si>
  <si>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</si>
  <si>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</si>
  <si>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</si>
  <si>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</si>
  <si>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</si>
  <si>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</si>
  <si>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</si>
  <si>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</si>
  <si>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</si>
  <si>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</si>
  <si>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</si>
  <si>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</si>
  <si>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</si>
  <si>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</si>
  <si>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</si>
  <si>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</si>
  <si>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</si>
  <si>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</si>
  <si>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</si>
  <si>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</si>
  <si>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</si>
  <si>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 Population</t>
  </si>
  <si>
    <t>Seg %</t>
  </si>
  <si>
    <t>Seg Count</t>
  </si>
  <si>
    <t>Pop Total</t>
  </si>
  <si>
    <t>End of RTI</t>
  </si>
  <si>
    <t>TAM Type</t>
  </si>
  <si>
    <t>radius</t>
  </si>
  <si>
    <t>Target RTI</t>
  </si>
  <si>
    <t>Max RTI</t>
  </si>
  <si>
    <t>Lower Step</t>
  </si>
  <si>
    <t>Upper Step</t>
  </si>
  <si>
    <t>Step Size</t>
  </si>
  <si>
    <t xml:space="preserve"> </t>
  </si>
  <si>
    <t>spreadsheet_kind</t>
  </si>
  <si>
    <t>tam</t>
  </si>
  <si>
    <t>spreadsheet_version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</si>
</sst>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4">
    <xf numFmtId="0" fontId="0" fillId="0" borderId="0" xfId="0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10" fillId="3" borderId="0" xfId="5"/>
    <xf numFmtId="0" fontId="9" fillId="2" borderId="0" xfId="4"/>
    <xf numFmtId="6" fontId="9" fillId="2" borderId="0" xfId="4" applyNumberFormat="1"/>
    <xf numFmtId="0" fontId="11" fillId="4" borderId="0" xfId="6"/>
    <xf numFmtId="9" fontId="11" fillId="4" borderId="0" xfId="6" applyNumberFormat="1"/>
    <xf numFmtId="44" fontId="0" fillId="0" borderId="0" xfId="2" applyFont="1"/>
    <xf numFmtId="44" fontId="2" fillId="0" borderId="0" xfId="0" applyNumberFormat="1" applyFont="1" applyAlignment="1">
      <alignment horizontal="right"/>
    </xf>
    <xf numFmtId="9" fontId="1" fillId="5" borderId="0" xfId="7" applyNumberFormat="1"/>
    <xf numFmtId="0" fontId="1" fillId="6" borderId="0" xfId="8"/>
    <xf numFmtId="10" fontId="10" fillId="3" borderId="0" xfId="5" applyNumberFormat="1"/>
    <xf numFmtId="9" fontId="10" fillId="3" borderId="0" xfId="5" applyNumberFormat="1"/>
    <xf numFmtId="9" fontId="10" fillId="3" borderId="0" xfId="1" applyNumberFormat="1" applyFont="1" applyFill="1"/>
    <xf numFmtId="10" fontId="11" fillId="4" borderId="0" xfId="6" applyNumberFormat="1"/>
    <xf numFmtId="0" fontId="2" fillId="0" borderId="0" xfId="0" applyFont="1" applyAlignment="1">
      <alignment horizontal="center"/>
    </xf>
  </cellXfs>
  <cellStyles count="9">
    <cellStyle name="20% - Accent2" xfId="7" builtinId="34"/>
    <cellStyle name="40% - Accent2" xfId="8" builtinId="35"/>
    <cellStyle name="Bad" xfId="6" builtinId="27"/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2" workbookViewId="0">
      <selection activeCell="A34" sqref="A34:B34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33" t="s">
        <v>0</v>
      </c>
      <c r="B1" s="33"/>
    </row>
    <row r="2" spans="1:9" x14ac:dyDescent="0.2">
      <c r="A2" s="9" t="s">
        <v>1</v>
      </c>
      <c r="B2" s="17">
        <v>950</v>
      </c>
      <c r="C2" s="18"/>
    </row>
    <row r="3" spans="1:9" x14ac:dyDescent="0.2">
      <c r="A3" s="11" t="s">
        <v>2</v>
      </c>
      <c r="B3" s="17">
        <v>750</v>
      </c>
      <c r="C3" s="18"/>
    </row>
    <row r="4" spans="1:9" x14ac:dyDescent="0.2">
      <c r="A4" s="11" t="s">
        <v>3</v>
      </c>
      <c r="B4" s="17">
        <v>778</v>
      </c>
      <c r="C4" s="18"/>
    </row>
    <row r="6" spans="1:9" x14ac:dyDescent="0.2">
      <c r="A6" s="33" t="s">
        <v>4</v>
      </c>
      <c r="B6" s="33"/>
      <c r="C6" s="33"/>
    </row>
    <row r="7" spans="1:9" x14ac:dyDescent="0.2">
      <c r="A7" t="s">
        <v>5</v>
      </c>
      <c r="B7" s="2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3" t="s">
        <v>17</v>
      </c>
      <c r="D16" s="8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7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33" t="s">
        <v>35</v>
      </c>
      <c r="B34" s="33"/>
      <c r="C34" s="1" t="s">
        <v>36</v>
      </c>
      <c r="D34" s="1"/>
    </row>
    <row r="35" spans="1:4" x14ac:dyDescent="0.2">
      <c r="A35" s="10" t="s">
        <v>37</v>
      </c>
      <c r="B35" s="4">
        <v>0.18323353000000001</v>
      </c>
    </row>
    <row r="36" spans="1:4" x14ac:dyDescent="0.2">
      <c r="A36" s="10" t="s">
        <v>38</v>
      </c>
      <c r="B36" s="4">
        <v>4.5109780000000002E-2</v>
      </c>
      <c r="C36" s="1"/>
      <c r="D36" s="1"/>
    </row>
    <row r="37" spans="1:4" x14ac:dyDescent="0.2">
      <c r="A37" s="9" t="s">
        <v>39</v>
      </c>
      <c r="B37" s="4">
        <v>4.0319359999999999E-2</v>
      </c>
    </row>
    <row r="38" spans="1:4" x14ac:dyDescent="0.2">
      <c r="A38" s="10" t="s">
        <v>40</v>
      </c>
      <c r="B38" s="4">
        <v>0.57325349000000003</v>
      </c>
      <c r="C38" s="1"/>
      <c r="D38" s="1"/>
    </row>
    <row r="39" spans="1:4" x14ac:dyDescent="0.2">
      <c r="A39" s="10" t="s">
        <v>41</v>
      </c>
      <c r="B39" s="4">
        <v>0.15808383000000001</v>
      </c>
    </row>
    <row r="40" spans="1:4" x14ac:dyDescent="0.2">
      <c r="C40" s="1"/>
      <c r="D40" s="1"/>
    </row>
    <row r="41" spans="1:4" x14ac:dyDescent="0.2">
      <c r="A41" s="12" t="s">
        <v>42</v>
      </c>
      <c r="C41" t="s">
        <v>43</v>
      </c>
    </row>
    <row r="42" spans="1:4" x14ac:dyDescent="0.2">
      <c r="A42" t="s">
        <v>44</v>
      </c>
      <c r="B42" s="13">
        <v>235200</v>
      </c>
      <c r="C42" s="1"/>
      <c r="D42" s="1"/>
    </row>
    <row r="43" spans="1:4" x14ac:dyDescent="0.2">
      <c r="A43" t="s">
        <v>45</v>
      </c>
      <c r="B43" s="13">
        <v>105300</v>
      </c>
    </row>
    <row r="44" spans="1:4" x14ac:dyDescent="0.2">
      <c r="A44" t="s">
        <v>46</v>
      </c>
      <c r="B44" s="13">
        <v>63400</v>
      </c>
      <c r="C44" s="1"/>
      <c r="D44" s="1"/>
    </row>
    <row r="45" spans="1:4" x14ac:dyDescent="0.2">
      <c r="A45" t="s">
        <v>47</v>
      </c>
      <c r="B45" s="13">
        <v>50200</v>
      </c>
      <c r="C45" s="1"/>
      <c r="D45" s="1"/>
    </row>
    <row r="46" spans="1:4" x14ac:dyDescent="0.2">
      <c r="A46" t="s">
        <v>48</v>
      </c>
      <c r="B46" s="13">
        <v>40800</v>
      </c>
    </row>
    <row r="47" spans="1:4" x14ac:dyDescent="0.2">
      <c r="A47" t="s">
        <v>49</v>
      </c>
      <c r="B47" s="13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A10" sqref="A10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100</v>
      </c>
    </row>
    <row r="9" spans="1:9" x14ac:dyDescent="0.2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29"/>
  <sheetViews>
    <sheetView workbookViewId="0">
      <selection activeCell="E23" sqref="E23"/>
    </sheetView>
  </sheetViews>
  <sheetFormatPr baseColWidth="10" defaultColWidth="11" defaultRowHeight="16" x14ac:dyDescent="0.2"/>
  <cols>
    <col min="1" max="1" width="17.5" customWidth="1"/>
    <col min="2" max="2" width="11.1640625" bestFit="1" customWidth="1"/>
  </cols>
  <sheetData>
    <row r="1" spans="1:10" x14ac:dyDescent="0.2">
      <c r="A1" s="15" t="s">
        <v>13</v>
      </c>
      <c r="B1" s="15"/>
      <c r="C1" s="15"/>
      <c r="D1" s="15"/>
      <c r="E1" s="15"/>
      <c r="F1" s="15"/>
      <c r="G1" s="15"/>
      <c r="H1" s="15"/>
      <c r="I1" s="15"/>
    </row>
    <row r="2" spans="1:10" s="3" customFormat="1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</row>
    <row r="3" spans="1:10" x14ac:dyDescent="0.2">
      <c r="A3" t="s">
        <v>6</v>
      </c>
      <c r="B3" s="23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 s="23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 s="23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 s="23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 s="23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 s="23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15" t="s">
        <v>50</v>
      </c>
      <c r="B10" s="15"/>
      <c r="C10" s="15"/>
      <c r="D10" s="15"/>
      <c r="E10" s="15"/>
    </row>
    <row r="11" spans="1:10" x14ac:dyDescent="0.2">
      <c r="B11">
        <v>2019</v>
      </c>
      <c r="C11">
        <v>2024</v>
      </c>
      <c r="D11" t="s">
        <v>51</v>
      </c>
      <c r="E11" t="s">
        <v>52</v>
      </c>
    </row>
    <row r="12" spans="1:10" x14ac:dyDescent="0.2">
      <c r="A12" t="s">
        <v>6</v>
      </c>
      <c r="B12">
        <f>E3</f>
        <v>1806</v>
      </c>
      <c r="C12">
        <f>I3</f>
        <v>1808</v>
      </c>
      <c r="D12">
        <f>C12-B12</f>
        <v>2</v>
      </c>
      <c r="E12" s="5">
        <f>D12/C12</f>
        <v>1.1061946902654867E-3</v>
      </c>
    </row>
    <row r="13" spans="1:10" x14ac:dyDescent="0.2">
      <c r="A13" t="s">
        <v>7</v>
      </c>
      <c r="B13">
        <f t="shared" ref="B13:B17" si="0">E4</f>
        <v>4015</v>
      </c>
      <c r="C13">
        <f t="shared" ref="C13:C17" si="1">I4</f>
        <v>4173</v>
      </c>
      <c r="D13">
        <f t="shared" ref="D13:D17" si="2">C13-B13</f>
        <v>158</v>
      </c>
      <c r="E13" s="5">
        <f t="shared" ref="E13:E17" si="3">D13/C13</f>
        <v>3.7862449077402348E-2</v>
      </c>
    </row>
    <row r="14" spans="1:10" x14ac:dyDescent="0.2">
      <c r="A14" t="s">
        <v>8</v>
      </c>
      <c r="B14">
        <f t="shared" si="0"/>
        <v>3379</v>
      </c>
      <c r="C14">
        <f t="shared" si="1"/>
        <v>3512</v>
      </c>
      <c r="D14">
        <f t="shared" si="2"/>
        <v>133</v>
      </c>
      <c r="E14" s="5">
        <f t="shared" si="3"/>
        <v>3.7870159453302958E-2</v>
      </c>
    </row>
    <row r="15" spans="1:10" x14ac:dyDescent="0.2">
      <c r="A15" t="s">
        <v>9</v>
      </c>
      <c r="B15">
        <f t="shared" si="0"/>
        <v>3422</v>
      </c>
      <c r="C15">
        <f t="shared" si="1"/>
        <v>3353</v>
      </c>
      <c r="D15">
        <f t="shared" si="2"/>
        <v>-69</v>
      </c>
      <c r="E15" s="5">
        <f t="shared" si="3"/>
        <v>-2.0578586340590517E-2</v>
      </c>
    </row>
    <row r="16" spans="1:10" x14ac:dyDescent="0.2">
      <c r="A16" t="s">
        <v>10</v>
      </c>
      <c r="B16">
        <f t="shared" si="0"/>
        <v>2494</v>
      </c>
      <c r="C16">
        <f t="shared" si="1"/>
        <v>2443</v>
      </c>
      <c r="D16">
        <f t="shared" si="2"/>
        <v>-51</v>
      </c>
      <c r="E16" s="5">
        <f t="shared" si="3"/>
        <v>-2.0875972165370446E-2</v>
      </c>
    </row>
    <row r="17" spans="1:5" x14ac:dyDescent="0.2">
      <c r="A17" t="s">
        <v>11</v>
      </c>
      <c r="B17">
        <f t="shared" si="0"/>
        <v>2830</v>
      </c>
      <c r="C17">
        <f t="shared" si="1"/>
        <v>3235</v>
      </c>
      <c r="D17">
        <f t="shared" si="2"/>
        <v>405</v>
      </c>
      <c r="E17" s="5">
        <f t="shared" si="3"/>
        <v>0.12519319938176199</v>
      </c>
    </row>
    <row r="19" spans="1:5" x14ac:dyDescent="0.2">
      <c r="A19" s="15" t="s">
        <v>53</v>
      </c>
      <c r="B19" s="15" t="s">
        <v>111</v>
      </c>
      <c r="C19" s="15" t="s">
        <v>112</v>
      </c>
      <c r="D19" s="15" t="s">
        <v>113</v>
      </c>
    </row>
    <row r="20" spans="1:5" x14ac:dyDescent="0.2">
      <c r="A20" s="25">
        <v>25000</v>
      </c>
      <c r="B20" s="24">
        <f>C20/D20</f>
        <v>0.1</v>
      </c>
      <c r="C20" s="2">
        <v>100</v>
      </c>
      <c r="D20" s="2">
        <v>1000</v>
      </c>
    </row>
    <row r="21" spans="1:5" x14ac:dyDescent="0.2">
      <c r="A21" s="25">
        <v>35000</v>
      </c>
      <c r="B21" s="24">
        <f t="shared" ref="B21:B22" si="4">C21/D21</f>
        <v>0.1</v>
      </c>
      <c r="C21" s="2">
        <v>100</v>
      </c>
      <c r="D21" s="2">
        <v>1000</v>
      </c>
    </row>
    <row r="22" spans="1:5" x14ac:dyDescent="0.2">
      <c r="A22" s="25">
        <v>45000</v>
      </c>
      <c r="B22" s="24">
        <f t="shared" si="4"/>
        <v>0.1</v>
      </c>
      <c r="C22" s="2">
        <v>100</v>
      </c>
      <c r="D22" s="2">
        <v>1000</v>
      </c>
    </row>
    <row r="24" spans="1:5" x14ac:dyDescent="0.2">
      <c r="A24" s="15" t="s">
        <v>54</v>
      </c>
      <c r="B24" s="15"/>
    </row>
    <row r="25" spans="1:5" x14ac:dyDescent="0.2">
      <c r="A25" t="s">
        <v>55</v>
      </c>
      <c r="B25" s="4">
        <v>0.6</v>
      </c>
      <c r="C25" s="14"/>
    </row>
    <row r="26" spans="1:5" x14ac:dyDescent="0.2">
      <c r="A26" t="s">
        <v>56</v>
      </c>
      <c r="B26" s="4">
        <f>1-B25</f>
        <v>0.4</v>
      </c>
      <c r="C26" s="14"/>
    </row>
    <row r="27" spans="1:5" x14ac:dyDescent="0.2">
      <c r="A27" t="s">
        <v>57</v>
      </c>
      <c r="B27" s="4">
        <f>SUM(B25:B26)</f>
        <v>1</v>
      </c>
      <c r="C27" s="4"/>
    </row>
    <row r="29" spans="1:5" x14ac:dyDescent="0.2">
      <c r="A29" s="3" t="s">
        <v>110</v>
      </c>
      <c r="B29" s="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R112"/>
  <sheetViews>
    <sheetView workbookViewId="0">
      <selection activeCell="H22" sqref="H22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3" max="3" width="11.5" bestFit="1" customWidth="1"/>
    <col min="4" max="4" width="15.33203125" customWidth="1"/>
    <col min="5" max="5" width="13.83203125" customWidth="1"/>
  </cols>
  <sheetData>
    <row r="1" spans="1:17" x14ac:dyDescent="0.2">
      <c r="A1" s="3" t="s">
        <v>58</v>
      </c>
    </row>
    <row r="2" spans="1:17" x14ac:dyDescent="0.2">
      <c r="A2" t="s">
        <v>59</v>
      </c>
      <c r="B2" s="21"/>
    </row>
    <row r="3" spans="1:17" x14ac:dyDescent="0.2">
      <c r="A3" t="s">
        <v>60</v>
      </c>
      <c r="B3" s="21">
        <v>0</v>
      </c>
      <c r="C3" s="21">
        <v>0</v>
      </c>
    </row>
    <row r="4" spans="1:17" x14ac:dyDescent="0.2">
      <c r="A4" t="s">
        <v>115</v>
      </c>
      <c r="B4" t="s">
        <v>116</v>
      </c>
      <c r="C4">
        <v>1</v>
      </c>
      <c r="D4" t="s">
        <v>61</v>
      </c>
    </row>
    <row r="5" spans="1:17" x14ac:dyDescent="0.2">
      <c r="A5" s="3" t="s">
        <v>62</v>
      </c>
      <c r="B5" s="2">
        <f>Computation!B29</f>
        <v>10000</v>
      </c>
    </row>
    <row r="6" spans="1:17" x14ac:dyDescent="0.2">
      <c r="A6" s="3" t="s">
        <v>63</v>
      </c>
      <c r="B6" s="2">
        <f>SUM(B103:B108)</f>
        <v>2162</v>
      </c>
    </row>
    <row r="7" spans="1:17" x14ac:dyDescent="0.2">
      <c r="A7" s="3" t="s">
        <v>64</v>
      </c>
      <c r="B7" s="19">
        <f>SUM(C103:C108)</f>
        <v>0</v>
      </c>
    </row>
    <row r="8" spans="1:17" x14ac:dyDescent="0.2">
      <c r="A8" s="3" t="s">
        <v>65</v>
      </c>
      <c r="B8" s="2">
        <f>SUM(E103:E108)</f>
        <v>2218</v>
      </c>
    </row>
    <row r="9" spans="1:17" x14ac:dyDescent="0.2">
      <c r="A9" s="3"/>
      <c r="B9" s="2"/>
    </row>
    <row r="10" spans="1:17" x14ac:dyDescent="0.2">
      <c r="A10" s="3" t="s">
        <v>66</v>
      </c>
    </row>
    <row r="11" spans="1:17" x14ac:dyDescent="0.2">
      <c r="A11" s="9" t="s">
        <v>1</v>
      </c>
      <c r="B11" s="22">
        <v>0</v>
      </c>
      <c r="C11" s="18"/>
    </row>
    <row r="12" spans="1:17" x14ac:dyDescent="0.2">
      <c r="A12" s="11" t="s">
        <v>2</v>
      </c>
      <c r="B12" s="22">
        <v>0</v>
      </c>
      <c r="C12" s="18"/>
    </row>
    <row r="13" spans="1:17" x14ac:dyDescent="0.2">
      <c r="A13" s="11" t="s">
        <v>3</v>
      </c>
      <c r="B13" s="22">
        <v>0</v>
      </c>
    </row>
    <row r="14" spans="1:17" x14ac:dyDescent="0.2">
      <c r="M14" s="3"/>
      <c r="N14" s="3"/>
      <c r="O14" s="3"/>
      <c r="P14" s="3"/>
      <c r="Q14" s="3"/>
    </row>
    <row r="15" spans="1:17" x14ac:dyDescent="0.2">
      <c r="A15" s="3" t="s">
        <v>67</v>
      </c>
      <c r="M15" s="3"/>
      <c r="N15" s="3"/>
      <c r="O15" s="3"/>
      <c r="P15" s="3"/>
      <c r="Q15" s="3"/>
    </row>
    <row r="16" spans="1:17" x14ac:dyDescent="0.2">
      <c r="A16" s="9" t="s">
        <v>117</v>
      </c>
      <c r="B16" s="29">
        <v>0.33329999999999999</v>
      </c>
      <c r="M16" s="3"/>
      <c r="N16" s="3"/>
      <c r="O16" s="3"/>
      <c r="P16" s="3"/>
      <c r="Q16" s="3"/>
    </row>
    <row r="17" spans="1:18" x14ac:dyDescent="0.2">
      <c r="A17" s="9" t="s">
        <v>118</v>
      </c>
      <c r="B17" s="29">
        <f>MAX(0.55, B16+0.2)</f>
        <v>0.55000000000000004</v>
      </c>
      <c r="E17" t="s">
        <v>122</v>
      </c>
      <c r="M17" s="3"/>
      <c r="N17" s="3"/>
      <c r="O17" s="3"/>
      <c r="P17" s="3"/>
      <c r="Q17" s="3"/>
    </row>
    <row r="18" spans="1:18" x14ac:dyDescent="0.2">
      <c r="A18" s="9" t="s">
        <v>119</v>
      </c>
      <c r="B18" s="29">
        <f>B16/2.5</f>
        <v>0.13331999999999999</v>
      </c>
      <c r="M18" s="3"/>
      <c r="N18" s="3"/>
      <c r="O18" s="3"/>
      <c r="P18" s="3"/>
      <c r="Q18" s="3"/>
    </row>
    <row r="19" spans="1:18" x14ac:dyDescent="0.2">
      <c r="A19" s="9" t="s">
        <v>120</v>
      </c>
      <c r="B19" s="29">
        <f>(B17-B16)/2.5</f>
        <v>8.6680000000000021E-2</v>
      </c>
      <c r="M19" s="3"/>
      <c r="N19" s="3"/>
      <c r="O19" s="3"/>
      <c r="P19" s="3"/>
      <c r="Q19" s="3"/>
    </row>
    <row r="20" spans="1:18" x14ac:dyDescent="0.2">
      <c r="A20" s="3" t="s">
        <v>68</v>
      </c>
      <c r="B20" s="3" t="s">
        <v>69</v>
      </c>
      <c r="C20" s="3" t="s">
        <v>70</v>
      </c>
      <c r="D20" s="3" t="s">
        <v>121</v>
      </c>
      <c r="M20" s="3"/>
      <c r="N20" s="3"/>
      <c r="O20" s="3"/>
      <c r="P20" s="3"/>
      <c r="Q20" s="3"/>
    </row>
    <row r="21" spans="1:18" x14ac:dyDescent="0.2">
      <c r="A21" t="s">
        <v>71</v>
      </c>
      <c r="B21" s="31">
        <v>0</v>
      </c>
      <c r="C21" s="31">
        <f>ROUND(B21+B18,2)</f>
        <v>0.13</v>
      </c>
      <c r="D21" s="32">
        <f>B18</f>
        <v>0.13331999999999999</v>
      </c>
      <c r="M21" s="3"/>
      <c r="N21" s="3"/>
      <c r="O21" s="3"/>
      <c r="P21" s="3"/>
      <c r="Q21" s="3"/>
    </row>
    <row r="22" spans="1:18" x14ac:dyDescent="0.2">
      <c r="A22" t="s">
        <v>72</v>
      </c>
      <c r="B22" s="31">
        <f>C21+0.01</f>
        <v>0.14000000000000001</v>
      </c>
      <c r="C22" s="31">
        <f>ROUND(B22+B18,2)</f>
        <v>0.27</v>
      </c>
      <c r="D22" s="32">
        <f>B18</f>
        <v>0.13331999999999999</v>
      </c>
      <c r="M22" s="3"/>
      <c r="N22" s="3"/>
      <c r="O22" s="3"/>
      <c r="P22" s="3"/>
      <c r="Q22" s="3"/>
    </row>
    <row r="23" spans="1:18" x14ac:dyDescent="0.2">
      <c r="A23" t="s">
        <v>73</v>
      </c>
      <c r="B23" s="30">
        <f>C22+0.01</f>
        <v>0.28000000000000003</v>
      </c>
      <c r="C23" s="30">
        <f>B23+(B18/2)+(B19/2)</f>
        <v>0.39</v>
      </c>
      <c r="D23" s="32">
        <f>(B18+B19)/2</f>
        <v>0.11000000000000001</v>
      </c>
      <c r="M23" s="3"/>
      <c r="N23" s="3"/>
      <c r="O23" s="3"/>
      <c r="P23" s="3"/>
      <c r="Q23" s="3"/>
    </row>
    <row r="24" spans="1:18" x14ac:dyDescent="0.2">
      <c r="A24" t="s">
        <v>74</v>
      </c>
      <c r="B24" s="30">
        <f>C23+0.01</f>
        <v>0.4</v>
      </c>
      <c r="C24" s="30">
        <f>ROUND(B24+B19,2)</f>
        <v>0.49</v>
      </c>
      <c r="D24" s="32">
        <f>B19</f>
        <v>8.6680000000000021E-2</v>
      </c>
      <c r="M24" s="3"/>
      <c r="N24" s="3"/>
      <c r="O24" s="3"/>
      <c r="P24" s="3"/>
      <c r="Q24" s="3"/>
    </row>
    <row r="25" spans="1:18" x14ac:dyDescent="0.2">
      <c r="A25" t="s">
        <v>75</v>
      </c>
      <c r="B25" s="30">
        <f>C24+0.01</f>
        <v>0.5</v>
      </c>
      <c r="C25" s="30">
        <f>ROUND(B25+B19, 2)</f>
        <v>0.59</v>
      </c>
      <c r="D25" s="32">
        <f>B19</f>
        <v>8.6680000000000021E-2</v>
      </c>
      <c r="M25" s="3"/>
      <c r="N25" s="3"/>
      <c r="O25" s="3"/>
      <c r="P25" s="3"/>
      <c r="Q25" s="3"/>
    </row>
    <row r="26" spans="1:18" x14ac:dyDescent="0.2">
      <c r="A26" s="3" t="s">
        <v>76</v>
      </c>
      <c r="B26">
        <v>15000</v>
      </c>
      <c r="C26">
        <v>20000</v>
      </c>
      <c r="D26">
        <v>20000</v>
      </c>
      <c r="N26" s="3"/>
      <c r="O26" s="3"/>
      <c r="P26" s="3"/>
      <c r="Q26" s="3"/>
    </row>
    <row r="27" spans="1:18" x14ac:dyDescent="0.2">
      <c r="A27">
        <v>500</v>
      </c>
      <c r="B27" s="27">
        <f>IF(B$26&lt;&gt;"", IF($A27&lt;&gt;"",$A27/(B$26/12),""), "")</f>
        <v>0.4</v>
      </c>
      <c r="C27" s="27">
        <f t="shared" ref="C27:Q27" si="0">IF(C$26&lt;&gt;"", IF($A27&lt;&gt;"",$A27/(C$26/12),""), "")</f>
        <v>0.3</v>
      </c>
      <c r="D27" s="27">
        <f t="shared" si="0"/>
        <v>0.3</v>
      </c>
      <c r="E27" s="27" t="str">
        <f t="shared" si="0"/>
        <v/>
      </c>
      <c r="F27" s="27" t="str">
        <f t="shared" si="0"/>
        <v/>
      </c>
      <c r="G27" s="27" t="str">
        <f t="shared" si="0"/>
        <v/>
      </c>
      <c r="H27" s="27" t="str">
        <f t="shared" si="0"/>
        <v/>
      </c>
      <c r="I27" s="27" t="str">
        <f t="shared" si="0"/>
        <v/>
      </c>
      <c r="J27" s="27" t="str">
        <f t="shared" si="0"/>
        <v/>
      </c>
      <c r="K27" s="27" t="str">
        <f t="shared" si="0"/>
        <v/>
      </c>
      <c r="L27" s="27" t="str">
        <f t="shared" si="0"/>
        <v/>
      </c>
      <c r="M27" s="27" t="str">
        <f t="shared" si="0"/>
        <v/>
      </c>
      <c r="N27" s="27" t="str">
        <f t="shared" si="0"/>
        <v/>
      </c>
      <c r="O27" s="27" t="str">
        <f t="shared" si="0"/>
        <v/>
      </c>
      <c r="P27" s="27" t="str">
        <f t="shared" si="0"/>
        <v/>
      </c>
      <c r="Q27" s="27" t="str">
        <f t="shared" si="0"/>
        <v/>
      </c>
      <c r="R27" s="28" t="s">
        <v>114</v>
      </c>
    </row>
    <row r="28" spans="1:18" x14ac:dyDescent="0.2">
      <c r="A28">
        <v>600</v>
      </c>
      <c r="B28" s="27">
        <f t="shared" ref="B28:Q40" si="1">IF(B$26&lt;&gt;"", IF($A28&lt;&gt;"",$A28/(B$26/12),""), "")</f>
        <v>0.48</v>
      </c>
      <c r="C28" s="27">
        <f t="shared" si="1"/>
        <v>0.36</v>
      </c>
      <c r="D28" s="27">
        <f t="shared" si="1"/>
        <v>0.36</v>
      </c>
      <c r="E28" s="27" t="str">
        <f t="shared" si="1"/>
        <v/>
      </c>
      <c r="F28" s="27" t="str">
        <f t="shared" si="1"/>
        <v/>
      </c>
      <c r="G28" s="27" t="str">
        <f t="shared" si="1"/>
        <v/>
      </c>
      <c r="H28" s="27" t="str">
        <f t="shared" si="1"/>
        <v/>
      </c>
      <c r="I28" s="27" t="str">
        <f t="shared" si="1"/>
        <v/>
      </c>
      <c r="J28" s="27" t="str">
        <f t="shared" si="1"/>
        <v/>
      </c>
      <c r="K28" s="27" t="str">
        <f t="shared" si="1"/>
        <v/>
      </c>
      <c r="L28" s="27" t="str">
        <f t="shared" si="1"/>
        <v/>
      </c>
      <c r="M28" s="27" t="str">
        <f t="shared" si="1"/>
        <v/>
      </c>
      <c r="N28" s="27" t="str">
        <f t="shared" si="1"/>
        <v/>
      </c>
      <c r="O28" s="27" t="str">
        <f t="shared" si="1"/>
        <v/>
      </c>
      <c r="P28" s="27" t="str">
        <f t="shared" si="1"/>
        <v/>
      </c>
      <c r="Q28" s="27" t="str">
        <f t="shared" si="1"/>
        <v/>
      </c>
    </row>
    <row r="29" spans="1:18" x14ac:dyDescent="0.2">
      <c r="A29">
        <v>700</v>
      </c>
      <c r="B29" s="27">
        <f t="shared" si="1"/>
        <v>0.56000000000000005</v>
      </c>
      <c r="C29" s="27">
        <f t="shared" si="1"/>
        <v>0.42</v>
      </c>
      <c r="D29" s="27">
        <f t="shared" si="1"/>
        <v>0.42</v>
      </c>
      <c r="E29" s="27" t="str">
        <f t="shared" si="1"/>
        <v/>
      </c>
      <c r="F29" s="27" t="str">
        <f t="shared" si="1"/>
        <v/>
      </c>
      <c r="G29" s="27" t="str">
        <f t="shared" si="1"/>
        <v/>
      </c>
      <c r="H29" s="27" t="str">
        <f t="shared" si="1"/>
        <v/>
      </c>
      <c r="I29" s="27" t="str">
        <f t="shared" si="1"/>
        <v/>
      </c>
      <c r="J29" s="27" t="str">
        <f t="shared" si="1"/>
        <v/>
      </c>
      <c r="K29" s="27" t="str">
        <f t="shared" si="1"/>
        <v/>
      </c>
      <c r="L29" s="27" t="str">
        <f t="shared" si="1"/>
        <v/>
      </c>
      <c r="M29" s="27" t="str">
        <f t="shared" si="1"/>
        <v/>
      </c>
      <c r="N29" s="27" t="str">
        <f t="shared" si="1"/>
        <v/>
      </c>
      <c r="O29" s="27" t="str">
        <f t="shared" si="1"/>
        <v/>
      </c>
      <c r="P29" s="27" t="str">
        <f t="shared" si="1"/>
        <v/>
      </c>
      <c r="Q29" s="27" t="str">
        <f t="shared" si="1"/>
        <v/>
      </c>
    </row>
    <row r="30" spans="1:18" x14ac:dyDescent="0.2">
      <c r="A30">
        <v>800</v>
      </c>
      <c r="B30" s="27">
        <f t="shared" si="1"/>
        <v>0.64</v>
      </c>
      <c r="C30" s="27">
        <f t="shared" si="1"/>
        <v>0.48</v>
      </c>
      <c r="D30" s="27">
        <f t="shared" si="1"/>
        <v>0.48</v>
      </c>
      <c r="E30" s="27" t="str">
        <f t="shared" si="1"/>
        <v/>
      </c>
      <c r="F30" s="27" t="str">
        <f t="shared" si="1"/>
        <v/>
      </c>
      <c r="G30" s="27" t="str">
        <f t="shared" si="1"/>
        <v/>
      </c>
      <c r="H30" s="27" t="str">
        <f t="shared" si="1"/>
        <v/>
      </c>
      <c r="I30" s="27" t="str">
        <f t="shared" si="1"/>
        <v/>
      </c>
      <c r="J30" s="27" t="str">
        <f t="shared" si="1"/>
        <v/>
      </c>
      <c r="K30" s="27" t="str">
        <f t="shared" si="1"/>
        <v/>
      </c>
      <c r="L30" s="27" t="str">
        <f t="shared" si="1"/>
        <v/>
      </c>
      <c r="M30" s="27" t="str">
        <f t="shared" si="1"/>
        <v/>
      </c>
      <c r="N30" s="27" t="str">
        <f t="shared" si="1"/>
        <v/>
      </c>
      <c r="O30" s="27" t="str">
        <f t="shared" si="1"/>
        <v/>
      </c>
      <c r="P30" s="27" t="str">
        <f t="shared" si="1"/>
        <v/>
      </c>
      <c r="Q30" s="27" t="str">
        <f t="shared" si="1"/>
        <v/>
      </c>
    </row>
    <row r="31" spans="1:18" x14ac:dyDescent="0.2">
      <c r="B31" s="27" t="str">
        <f t="shared" si="1"/>
        <v/>
      </c>
      <c r="C31" s="27" t="str">
        <f t="shared" si="1"/>
        <v/>
      </c>
      <c r="D31" s="27" t="str">
        <f t="shared" si="1"/>
        <v/>
      </c>
      <c r="E31" s="27" t="str">
        <f t="shared" si="1"/>
        <v/>
      </c>
      <c r="F31" s="27" t="str">
        <f t="shared" si="1"/>
        <v/>
      </c>
      <c r="G31" s="27" t="str">
        <f t="shared" si="1"/>
        <v/>
      </c>
      <c r="H31" s="27" t="str">
        <f t="shared" si="1"/>
        <v/>
      </c>
      <c r="I31" s="27" t="str">
        <f t="shared" si="1"/>
        <v/>
      </c>
      <c r="J31" s="27" t="str">
        <f t="shared" si="1"/>
        <v/>
      </c>
      <c r="K31" s="27" t="str">
        <f t="shared" si="1"/>
        <v/>
      </c>
      <c r="L31" s="27" t="str">
        <f t="shared" si="1"/>
        <v/>
      </c>
      <c r="M31" s="27" t="str">
        <f t="shared" si="1"/>
        <v/>
      </c>
      <c r="N31" s="27" t="str">
        <f t="shared" si="1"/>
        <v/>
      </c>
      <c r="O31" s="27" t="str">
        <f t="shared" si="1"/>
        <v/>
      </c>
      <c r="P31" s="27" t="str">
        <f t="shared" si="1"/>
        <v/>
      </c>
      <c r="Q31" s="27" t="str">
        <f t="shared" si="1"/>
        <v/>
      </c>
    </row>
    <row r="32" spans="1:18" x14ac:dyDescent="0.2">
      <c r="B32" s="27" t="str">
        <f t="shared" si="1"/>
        <v/>
      </c>
      <c r="C32" s="27" t="str">
        <f t="shared" si="1"/>
        <v/>
      </c>
      <c r="D32" s="27" t="str">
        <f t="shared" si="1"/>
        <v/>
      </c>
      <c r="E32" s="27" t="str">
        <f t="shared" si="1"/>
        <v/>
      </c>
      <c r="F32" s="27" t="str">
        <f t="shared" si="1"/>
        <v/>
      </c>
      <c r="G32" s="27" t="str">
        <f t="shared" si="1"/>
        <v/>
      </c>
      <c r="H32" s="27" t="str">
        <f t="shared" si="1"/>
        <v/>
      </c>
      <c r="I32" s="27" t="str">
        <f t="shared" si="1"/>
        <v/>
      </c>
      <c r="J32" s="27" t="str">
        <f t="shared" si="1"/>
        <v/>
      </c>
      <c r="K32" s="27" t="str">
        <f t="shared" si="1"/>
        <v/>
      </c>
      <c r="L32" s="27" t="str">
        <f t="shared" si="1"/>
        <v/>
      </c>
      <c r="M32" s="27" t="str">
        <f t="shared" si="1"/>
        <v/>
      </c>
      <c r="N32" s="27" t="str">
        <f t="shared" si="1"/>
        <v/>
      </c>
      <c r="O32" s="27" t="str">
        <f t="shared" si="1"/>
        <v/>
      </c>
      <c r="P32" s="27" t="str">
        <f t="shared" si="1"/>
        <v/>
      </c>
      <c r="Q32" s="27" t="str">
        <f t="shared" si="1"/>
        <v/>
      </c>
    </row>
    <row r="33" spans="1:18" x14ac:dyDescent="0.2">
      <c r="B33" s="27" t="str">
        <f t="shared" si="1"/>
        <v/>
      </c>
      <c r="C33" s="27" t="str">
        <f t="shared" si="1"/>
        <v/>
      </c>
      <c r="D33" s="27" t="str">
        <f t="shared" si="1"/>
        <v/>
      </c>
      <c r="E33" s="27" t="str">
        <f t="shared" si="1"/>
        <v/>
      </c>
      <c r="F33" s="27" t="str">
        <f t="shared" si="1"/>
        <v/>
      </c>
      <c r="G33" s="27" t="str">
        <f t="shared" si="1"/>
        <v/>
      </c>
      <c r="H33" s="27" t="str">
        <f t="shared" si="1"/>
        <v/>
      </c>
      <c r="I33" s="27" t="str">
        <f t="shared" si="1"/>
        <v/>
      </c>
      <c r="J33" s="27" t="str">
        <f t="shared" si="1"/>
        <v/>
      </c>
      <c r="K33" s="27" t="str">
        <f t="shared" si="1"/>
        <v/>
      </c>
      <c r="L33" s="27" t="str">
        <f t="shared" si="1"/>
        <v/>
      </c>
      <c r="M33" s="27" t="str">
        <f t="shared" si="1"/>
        <v/>
      </c>
      <c r="N33" s="27" t="str">
        <f t="shared" si="1"/>
        <v/>
      </c>
      <c r="O33" s="27" t="str">
        <f t="shared" si="1"/>
        <v/>
      </c>
      <c r="P33" s="27" t="str">
        <f t="shared" si="1"/>
        <v/>
      </c>
      <c r="Q33" s="27" t="str">
        <f t="shared" si="1"/>
        <v/>
      </c>
    </row>
    <row r="34" spans="1:18" x14ac:dyDescent="0.2">
      <c r="B34" s="27" t="str">
        <f t="shared" si="1"/>
        <v/>
      </c>
      <c r="C34" s="27" t="str">
        <f t="shared" si="1"/>
        <v/>
      </c>
      <c r="D34" s="27" t="str">
        <f t="shared" si="1"/>
        <v/>
      </c>
      <c r="E34" s="27" t="str">
        <f t="shared" si="1"/>
        <v/>
      </c>
      <c r="F34" s="27" t="str">
        <f t="shared" si="1"/>
        <v/>
      </c>
      <c r="G34" s="27" t="str">
        <f t="shared" si="1"/>
        <v/>
      </c>
      <c r="H34" s="27" t="str">
        <f t="shared" si="1"/>
        <v/>
      </c>
      <c r="I34" s="27" t="str">
        <f t="shared" si="1"/>
        <v/>
      </c>
      <c r="J34" s="27" t="str">
        <f t="shared" si="1"/>
        <v/>
      </c>
      <c r="K34" s="27" t="str">
        <f t="shared" si="1"/>
        <v/>
      </c>
      <c r="L34" s="27" t="str">
        <f t="shared" si="1"/>
        <v/>
      </c>
      <c r="M34" s="27" t="str">
        <f t="shared" si="1"/>
        <v/>
      </c>
      <c r="N34" s="27" t="str">
        <f t="shared" si="1"/>
        <v/>
      </c>
      <c r="O34" s="27" t="str">
        <f t="shared" si="1"/>
        <v/>
      </c>
      <c r="P34" s="27" t="str">
        <f t="shared" si="1"/>
        <v/>
      </c>
      <c r="Q34" s="27" t="str">
        <f t="shared" si="1"/>
        <v/>
      </c>
    </row>
    <row r="35" spans="1:18" x14ac:dyDescent="0.2">
      <c r="B35" s="27" t="str">
        <f t="shared" si="1"/>
        <v/>
      </c>
      <c r="C35" s="27" t="str">
        <f t="shared" si="1"/>
        <v/>
      </c>
      <c r="D35" s="27" t="str">
        <f t="shared" si="1"/>
        <v/>
      </c>
      <c r="E35" s="27" t="str">
        <f t="shared" si="1"/>
        <v/>
      </c>
      <c r="F35" s="27" t="str">
        <f t="shared" si="1"/>
        <v/>
      </c>
      <c r="G35" s="27" t="str">
        <f t="shared" si="1"/>
        <v/>
      </c>
      <c r="H35" s="27" t="str">
        <f t="shared" si="1"/>
        <v/>
      </c>
      <c r="I35" s="27" t="str">
        <f t="shared" si="1"/>
        <v/>
      </c>
      <c r="J35" s="27" t="str">
        <f t="shared" si="1"/>
        <v/>
      </c>
      <c r="K35" s="27" t="str">
        <f t="shared" si="1"/>
        <v/>
      </c>
      <c r="L35" s="27" t="str">
        <f t="shared" si="1"/>
        <v/>
      </c>
      <c r="M35" s="27" t="str">
        <f t="shared" si="1"/>
        <v/>
      </c>
      <c r="N35" s="27" t="str">
        <f t="shared" si="1"/>
        <v/>
      </c>
      <c r="O35" s="27" t="str">
        <f t="shared" si="1"/>
        <v/>
      </c>
      <c r="P35" s="27" t="str">
        <f t="shared" si="1"/>
        <v/>
      </c>
      <c r="Q35" s="27" t="str">
        <f t="shared" si="1"/>
        <v/>
      </c>
    </row>
    <row r="36" spans="1:18" x14ac:dyDescent="0.2">
      <c r="B36" s="27" t="str">
        <f t="shared" si="1"/>
        <v/>
      </c>
      <c r="C36" s="27" t="str">
        <f t="shared" si="1"/>
        <v/>
      </c>
      <c r="D36" s="27" t="str">
        <f t="shared" si="1"/>
        <v/>
      </c>
      <c r="E36" s="27" t="str">
        <f t="shared" si="1"/>
        <v/>
      </c>
      <c r="F36" s="27" t="str">
        <f t="shared" si="1"/>
        <v/>
      </c>
      <c r="G36" s="27" t="str">
        <f t="shared" si="1"/>
        <v/>
      </c>
      <c r="H36" s="27" t="str">
        <f t="shared" si="1"/>
        <v/>
      </c>
      <c r="I36" s="27" t="str">
        <f t="shared" si="1"/>
        <v/>
      </c>
      <c r="J36" s="27" t="str">
        <f t="shared" si="1"/>
        <v/>
      </c>
      <c r="K36" s="27" t="str">
        <f t="shared" si="1"/>
        <v/>
      </c>
      <c r="L36" s="27" t="str">
        <f t="shared" si="1"/>
        <v/>
      </c>
      <c r="M36" s="27" t="str">
        <f t="shared" si="1"/>
        <v/>
      </c>
      <c r="N36" s="27" t="str">
        <f t="shared" si="1"/>
        <v/>
      </c>
      <c r="O36" s="27" t="str">
        <f t="shared" si="1"/>
        <v/>
      </c>
      <c r="P36" s="27" t="str">
        <f t="shared" si="1"/>
        <v/>
      </c>
      <c r="Q36" s="27" t="str">
        <f t="shared" si="1"/>
        <v/>
      </c>
    </row>
    <row r="37" spans="1:18" x14ac:dyDescent="0.2">
      <c r="B37" s="27" t="str">
        <f t="shared" si="1"/>
        <v/>
      </c>
      <c r="C37" s="27" t="str">
        <f t="shared" si="1"/>
        <v/>
      </c>
      <c r="D37" s="27" t="str">
        <f t="shared" si="1"/>
        <v/>
      </c>
      <c r="E37" s="27" t="str">
        <f t="shared" si="1"/>
        <v/>
      </c>
      <c r="F37" s="27" t="str">
        <f t="shared" si="1"/>
        <v/>
      </c>
      <c r="G37" s="27" t="str">
        <f t="shared" si="1"/>
        <v/>
      </c>
      <c r="H37" s="27" t="str">
        <f t="shared" si="1"/>
        <v/>
      </c>
      <c r="I37" s="27" t="str">
        <f t="shared" si="1"/>
        <v/>
      </c>
      <c r="J37" s="27" t="str">
        <f t="shared" si="1"/>
        <v/>
      </c>
      <c r="K37" s="27" t="str">
        <f t="shared" si="1"/>
        <v/>
      </c>
      <c r="L37" s="27" t="str">
        <f t="shared" si="1"/>
        <v/>
      </c>
      <c r="M37" s="27" t="str">
        <f t="shared" si="1"/>
        <v/>
      </c>
      <c r="N37" s="27" t="str">
        <f t="shared" si="1"/>
        <v/>
      </c>
      <c r="O37" s="27" t="str">
        <f t="shared" si="1"/>
        <v/>
      </c>
      <c r="P37" s="27" t="str">
        <f t="shared" si="1"/>
        <v/>
      </c>
      <c r="Q37" s="27" t="str">
        <f t="shared" si="1"/>
        <v/>
      </c>
    </row>
    <row r="38" spans="1:18" x14ac:dyDescent="0.2">
      <c r="B38" s="27" t="str">
        <f t="shared" si="1"/>
        <v/>
      </c>
      <c r="C38" s="27" t="str">
        <f t="shared" si="1"/>
        <v/>
      </c>
      <c r="D38" s="27" t="str">
        <f t="shared" si="1"/>
        <v/>
      </c>
      <c r="E38" s="27" t="str">
        <f t="shared" si="1"/>
        <v/>
      </c>
      <c r="F38" s="27" t="str">
        <f t="shared" si="1"/>
        <v/>
      </c>
      <c r="G38" s="27" t="str">
        <f t="shared" si="1"/>
        <v/>
      </c>
      <c r="H38" s="27" t="str">
        <f t="shared" si="1"/>
        <v/>
      </c>
      <c r="I38" s="27" t="str">
        <f t="shared" si="1"/>
        <v/>
      </c>
      <c r="J38" s="27" t="str">
        <f t="shared" si="1"/>
        <v/>
      </c>
      <c r="K38" s="27" t="str">
        <f t="shared" si="1"/>
        <v/>
      </c>
      <c r="L38" s="27" t="str">
        <f t="shared" si="1"/>
        <v/>
      </c>
      <c r="M38" s="27" t="str">
        <f t="shared" si="1"/>
        <v/>
      </c>
      <c r="N38" s="27" t="str">
        <f t="shared" si="1"/>
        <v/>
      </c>
      <c r="O38" s="27" t="str">
        <f t="shared" si="1"/>
        <v/>
      </c>
      <c r="P38" s="27" t="str">
        <f t="shared" si="1"/>
        <v/>
      </c>
      <c r="Q38" s="27" t="str">
        <f t="shared" si="1"/>
        <v/>
      </c>
    </row>
    <row r="39" spans="1:18" x14ac:dyDescent="0.2">
      <c r="B39" s="27" t="str">
        <f t="shared" si="1"/>
        <v/>
      </c>
      <c r="C39" s="27" t="str">
        <f t="shared" si="1"/>
        <v/>
      </c>
      <c r="D39" s="27" t="str">
        <f t="shared" si="1"/>
        <v/>
      </c>
      <c r="E39" s="27" t="str">
        <f t="shared" si="1"/>
        <v/>
      </c>
      <c r="F39" s="27" t="str">
        <f t="shared" si="1"/>
        <v/>
      </c>
      <c r="G39" s="27" t="str">
        <f t="shared" si="1"/>
        <v/>
      </c>
      <c r="H39" s="27" t="str">
        <f t="shared" si="1"/>
        <v/>
      </c>
      <c r="I39" s="27" t="str">
        <f t="shared" si="1"/>
        <v/>
      </c>
      <c r="J39" s="27" t="str">
        <f t="shared" si="1"/>
        <v/>
      </c>
      <c r="K39" s="27" t="str">
        <f t="shared" si="1"/>
        <v/>
      </c>
      <c r="L39" s="27" t="str">
        <f t="shared" si="1"/>
        <v/>
      </c>
      <c r="M39" s="27" t="str">
        <f t="shared" si="1"/>
        <v/>
      </c>
      <c r="N39" s="27" t="str">
        <f t="shared" si="1"/>
        <v/>
      </c>
      <c r="O39" s="27" t="str">
        <f t="shared" si="1"/>
        <v/>
      </c>
      <c r="P39" s="27" t="str">
        <f t="shared" si="1"/>
        <v/>
      </c>
      <c r="Q39" s="27" t="str">
        <f t="shared" si="1"/>
        <v/>
      </c>
    </row>
    <row r="40" spans="1:18" x14ac:dyDescent="0.2">
      <c r="B40" s="27" t="str">
        <f t="shared" si="1"/>
        <v/>
      </c>
      <c r="C40" s="27" t="str">
        <f t="shared" si="1"/>
        <v/>
      </c>
      <c r="D40" s="27" t="str">
        <f t="shared" si="1"/>
        <v/>
      </c>
      <c r="E40" s="27" t="str">
        <f t="shared" si="1"/>
        <v/>
      </c>
      <c r="F40" s="27" t="str">
        <f t="shared" si="1"/>
        <v/>
      </c>
      <c r="G40" s="27" t="str">
        <f t="shared" si="1"/>
        <v/>
      </c>
      <c r="H40" s="27" t="str">
        <f t="shared" si="1"/>
        <v/>
      </c>
      <c r="I40" s="27" t="str">
        <f t="shared" si="1"/>
        <v/>
      </c>
      <c r="J40" s="27" t="str">
        <f t="shared" si="1"/>
        <v/>
      </c>
      <c r="K40" s="27" t="str">
        <f t="shared" si="1"/>
        <v/>
      </c>
      <c r="L40" s="27" t="str">
        <f t="shared" si="1"/>
        <v/>
      </c>
      <c r="M40" s="27" t="str">
        <f t="shared" si="1"/>
        <v/>
      </c>
      <c r="N40" s="27" t="str">
        <f t="shared" si="1"/>
        <v/>
      </c>
      <c r="O40" s="27" t="str">
        <f t="shared" si="1"/>
        <v/>
      </c>
      <c r="P40" s="27" t="str">
        <f t="shared" si="1"/>
        <v/>
      </c>
      <c r="Q40" s="27" t="str">
        <f t="shared" si="1"/>
        <v/>
      </c>
      <c r="R40" s="28" t="s">
        <v>114</v>
      </c>
    </row>
    <row r="41" spans="1:18" x14ac:dyDescent="0.2">
      <c r="M41" s="3"/>
      <c r="N41" s="3"/>
      <c r="O41" s="3"/>
      <c r="P41" s="3"/>
      <c r="Q41" s="3"/>
    </row>
    <row r="42" spans="1:18" s="3" customFormat="1" x14ac:dyDescent="0.2">
      <c r="A42" s="3" t="s">
        <v>77</v>
      </c>
      <c r="B42" s="26">
        <f>Computation!$A$20</f>
        <v>25000</v>
      </c>
      <c r="C42" s="26">
        <f>Computation!$A$21</f>
        <v>35000</v>
      </c>
      <c r="D42" s="26">
        <f>Computation!$A$22</f>
        <v>45000</v>
      </c>
      <c r="E42" s="16" t="s">
        <v>78</v>
      </c>
      <c r="M42"/>
      <c r="N42"/>
      <c r="O42"/>
      <c r="P42"/>
      <c r="Q42"/>
    </row>
    <row r="43" spans="1:18" x14ac:dyDescent="0.2">
      <c r="A43" t="s">
        <v>79</v>
      </c>
      <c r="B43">
        <f>ROUND(E43*Computation!B20,0)+C43</f>
        <v>543</v>
      </c>
      <c r="C43">
        <f>ROUND(E43*Computation!B21,0)+D43</f>
        <v>362</v>
      </c>
      <c r="D43">
        <f>ROUND(E43*Computation!B22,0)</f>
        <v>181</v>
      </c>
      <c r="E43">
        <f>ROUND(Computation!$E$3,0)</f>
        <v>1806</v>
      </c>
    </row>
    <row r="44" spans="1:18" x14ac:dyDescent="0.2">
      <c r="A44" t="s">
        <v>80</v>
      </c>
      <c r="B44">
        <f>ROUND(B43*'Static Data'!$B$2,0)</f>
        <v>201</v>
      </c>
      <c r="C44">
        <f>ROUND(C43*'Static Data'!$B$2,0)</f>
        <v>134</v>
      </c>
      <c r="D44">
        <f>ROUND(D43*'Static Data'!$B$2,0)</f>
        <v>67</v>
      </c>
    </row>
    <row r="45" spans="1:18" x14ac:dyDescent="0.2">
      <c r="A45" t="s">
        <v>81</v>
      </c>
      <c r="B45">
        <f>B43-B44</f>
        <v>342</v>
      </c>
      <c r="C45">
        <f t="shared" ref="C45:D45" si="2">C43-C44</f>
        <v>228</v>
      </c>
      <c r="D45">
        <f t="shared" si="2"/>
        <v>114</v>
      </c>
    </row>
    <row r="46" spans="1:18" x14ac:dyDescent="0.2">
      <c r="A46" t="s">
        <v>82</v>
      </c>
      <c r="B46">
        <f>ROUND(B44*Computation!$B$25,0)</f>
        <v>121</v>
      </c>
      <c r="C46">
        <f>ROUND(C44*Computation!$B$25,0)</f>
        <v>80</v>
      </c>
      <c r="D46">
        <f>ROUND(D44*Computation!$B$25,0)</f>
        <v>40</v>
      </c>
    </row>
    <row r="47" spans="1:18" x14ac:dyDescent="0.2">
      <c r="A47" t="s">
        <v>83</v>
      </c>
      <c r="B47">
        <f>B44-B46</f>
        <v>80</v>
      </c>
      <c r="C47">
        <f t="shared" ref="C47:D47" si="3">C44-C46</f>
        <v>54</v>
      </c>
      <c r="D47">
        <f t="shared" si="3"/>
        <v>27</v>
      </c>
    </row>
    <row r="48" spans="1:18" x14ac:dyDescent="0.2">
      <c r="A48" t="s">
        <v>84</v>
      </c>
      <c r="B48">
        <f>ROUND(B45*Computation!$B$25,0)</f>
        <v>205</v>
      </c>
      <c r="C48">
        <f>ROUND(C45*Computation!$B$25,0)</f>
        <v>137</v>
      </c>
      <c r="D48">
        <f>ROUND(D45*Computation!$B$25,0)</f>
        <v>68</v>
      </c>
    </row>
    <row r="49" spans="1:6" x14ac:dyDescent="0.2">
      <c r="A49" t="s">
        <v>85</v>
      </c>
      <c r="B49">
        <f>B45-B48</f>
        <v>137</v>
      </c>
      <c r="C49">
        <f t="shared" ref="C49:D49" si="4">C45-C48</f>
        <v>91</v>
      </c>
      <c r="D49">
        <f t="shared" si="4"/>
        <v>46</v>
      </c>
    </row>
    <row r="50" spans="1:6" x14ac:dyDescent="0.2">
      <c r="A50" t="s">
        <v>86</v>
      </c>
      <c r="B50">
        <f>SUM(B48:B49)</f>
        <v>342</v>
      </c>
      <c r="C50">
        <f t="shared" ref="C50:D50" si="5">SUM(C48:C49)</f>
        <v>228</v>
      </c>
      <c r="D50">
        <f t="shared" si="5"/>
        <v>114</v>
      </c>
    </row>
    <row r="52" spans="1:6" x14ac:dyDescent="0.2">
      <c r="A52" s="3" t="s">
        <v>87</v>
      </c>
      <c r="B52" s="26">
        <f>Computation!$A$20</f>
        <v>25000</v>
      </c>
      <c r="C52" s="26">
        <f>Computation!$A$21</f>
        <v>35000</v>
      </c>
      <c r="D52" s="26">
        <f>Computation!$A$22</f>
        <v>45000</v>
      </c>
      <c r="E52" s="16" t="s">
        <v>78</v>
      </c>
    </row>
    <row r="53" spans="1:6" x14ac:dyDescent="0.2">
      <c r="A53" t="s">
        <v>79</v>
      </c>
      <c r="B53">
        <f>ROUND(E53*Computation!B20,0)+C53</f>
        <v>1206</v>
      </c>
      <c r="C53">
        <f>ROUND(E53*Computation!B21,0)+D53</f>
        <v>804</v>
      </c>
      <c r="D53">
        <f>ROUND(E53*Computation!B22,0)</f>
        <v>402</v>
      </c>
      <c r="E53">
        <f>ROUND(Computation!$E$4,0)</f>
        <v>4015</v>
      </c>
    </row>
    <row r="54" spans="1:6" x14ac:dyDescent="0.2">
      <c r="A54" t="s">
        <v>80</v>
      </c>
      <c r="B54">
        <f>ROUND(B53*'Static Data'!$B$2,0)</f>
        <v>446</v>
      </c>
      <c r="C54">
        <f>ROUND(C53*'Static Data'!$B$2,0)</f>
        <v>297</v>
      </c>
      <c r="D54">
        <f>ROUND(D53*'Static Data'!$B$2,0)</f>
        <v>149</v>
      </c>
    </row>
    <row r="55" spans="1:6" x14ac:dyDescent="0.2">
      <c r="A55" t="s">
        <v>81</v>
      </c>
      <c r="B55">
        <f>B53-B54</f>
        <v>760</v>
      </c>
      <c r="C55">
        <f t="shared" ref="C55" si="6">C53-C54</f>
        <v>507</v>
      </c>
      <c r="D55">
        <f t="shared" ref="D55" si="7">D53-D54</f>
        <v>253</v>
      </c>
    </row>
    <row r="56" spans="1:6" x14ac:dyDescent="0.2">
      <c r="A56" t="s">
        <v>82</v>
      </c>
      <c r="B56">
        <f>ROUND(B54*Computation!$B$25,0)</f>
        <v>268</v>
      </c>
      <c r="C56">
        <f>ROUND(C54*Computation!$B$25,0)</f>
        <v>178</v>
      </c>
      <c r="D56">
        <f>ROUND(D54*Computation!$B$25,0)</f>
        <v>89</v>
      </c>
    </row>
    <row r="57" spans="1:6" x14ac:dyDescent="0.2">
      <c r="A57" t="s">
        <v>83</v>
      </c>
      <c r="B57">
        <f>B54-B56</f>
        <v>178</v>
      </c>
      <c r="C57">
        <f t="shared" ref="C57" si="8">C54-C56</f>
        <v>119</v>
      </c>
      <c r="D57">
        <f t="shared" ref="D57" si="9">D54-D56</f>
        <v>60</v>
      </c>
    </row>
    <row r="58" spans="1:6" x14ac:dyDescent="0.2">
      <c r="A58" t="s">
        <v>84</v>
      </c>
      <c r="B58">
        <f>ROUND(B55*Computation!$B$25,0)</f>
        <v>456</v>
      </c>
      <c r="C58">
        <f>ROUND(C55*Computation!$B$25,0)</f>
        <v>304</v>
      </c>
      <c r="D58">
        <f>ROUND(D55*Computation!$B$25,0)</f>
        <v>152</v>
      </c>
    </row>
    <row r="59" spans="1:6" x14ac:dyDescent="0.2">
      <c r="A59" t="s">
        <v>85</v>
      </c>
      <c r="B59">
        <f>B55-B58</f>
        <v>304</v>
      </c>
      <c r="C59">
        <f t="shared" ref="C59" si="10">C55-C58</f>
        <v>203</v>
      </c>
      <c r="D59">
        <f t="shared" ref="D59" si="11">D55-D58</f>
        <v>101</v>
      </c>
    </row>
    <row r="60" spans="1:6" x14ac:dyDescent="0.2">
      <c r="A60" t="s">
        <v>86</v>
      </c>
      <c r="B60">
        <f>SUM(B58:B59)</f>
        <v>760</v>
      </c>
      <c r="C60">
        <f t="shared" ref="C60" si="12">SUM(C58:C59)</f>
        <v>507</v>
      </c>
      <c r="D60">
        <f t="shared" ref="D60" si="13">SUM(D58:D59)</f>
        <v>253</v>
      </c>
    </row>
    <row r="62" spans="1:6" x14ac:dyDescent="0.2">
      <c r="A62" s="3" t="s">
        <v>88</v>
      </c>
      <c r="B62" s="26">
        <f>Computation!$A$20</f>
        <v>25000</v>
      </c>
      <c r="C62" s="26">
        <f>Computation!$A$21</f>
        <v>35000</v>
      </c>
      <c r="D62" s="26">
        <f>Computation!$A$22</f>
        <v>45000</v>
      </c>
      <c r="E62" s="16" t="s">
        <v>78</v>
      </c>
      <c r="F62" s="6"/>
    </row>
    <row r="63" spans="1:6" x14ac:dyDescent="0.2">
      <c r="A63" t="s">
        <v>79</v>
      </c>
      <c r="B63">
        <f>ROUND(E63*Computation!B20,0)+C63</f>
        <v>1014</v>
      </c>
      <c r="C63">
        <f>ROUND(E63*Computation!B21,0)+D63</f>
        <v>676</v>
      </c>
      <c r="D63">
        <f>ROUND(E63*Computation!B22,0)</f>
        <v>338</v>
      </c>
      <c r="E63">
        <f>ROUND(Computation!$E$5,0)</f>
        <v>3379</v>
      </c>
      <c r="F63" s="6"/>
    </row>
    <row r="64" spans="1:6" x14ac:dyDescent="0.2">
      <c r="A64" t="s">
        <v>80</v>
      </c>
      <c r="B64">
        <f>ROUND(B63*'Static Data'!$B$3,0)</f>
        <v>619</v>
      </c>
      <c r="C64">
        <f>ROUND(C63*'Static Data'!$B$3,0)</f>
        <v>412</v>
      </c>
      <c r="D64">
        <f>ROUND(D63*'Static Data'!$B$3,0)</f>
        <v>206</v>
      </c>
      <c r="F64" s="6"/>
    </row>
    <row r="65" spans="1:6" x14ac:dyDescent="0.2">
      <c r="A65" t="s">
        <v>81</v>
      </c>
      <c r="B65">
        <f>B63-B64</f>
        <v>395</v>
      </c>
      <c r="C65">
        <f t="shared" ref="C65" si="14">C63-C64</f>
        <v>264</v>
      </c>
      <c r="D65">
        <f t="shared" ref="D65" si="15">D63-D64</f>
        <v>132</v>
      </c>
      <c r="F65" s="6"/>
    </row>
    <row r="66" spans="1:6" x14ac:dyDescent="0.2">
      <c r="A66" t="s">
        <v>82</v>
      </c>
      <c r="B66">
        <f>ROUND(B64*Computation!$B$25,0)</f>
        <v>371</v>
      </c>
      <c r="C66">
        <f>ROUND(C64*Computation!$B$25,0)</f>
        <v>247</v>
      </c>
      <c r="D66">
        <f>ROUND(D64*Computation!$B$25,0)</f>
        <v>124</v>
      </c>
      <c r="F66" s="6"/>
    </row>
    <row r="67" spans="1:6" x14ac:dyDescent="0.2">
      <c r="A67" t="s">
        <v>83</v>
      </c>
      <c r="B67">
        <f>B64-B66</f>
        <v>248</v>
      </c>
      <c r="C67">
        <f t="shared" ref="C67" si="16">C64-C66</f>
        <v>165</v>
      </c>
      <c r="D67">
        <f t="shared" ref="D67" si="17">D64-D66</f>
        <v>82</v>
      </c>
      <c r="F67" s="6"/>
    </row>
    <row r="68" spans="1:6" x14ac:dyDescent="0.2">
      <c r="A68" t="s">
        <v>84</v>
      </c>
      <c r="B68">
        <f>ROUND(B65*Computation!$B$25,0)</f>
        <v>237</v>
      </c>
      <c r="C68">
        <f>ROUND(C65*Computation!$B$25,0)</f>
        <v>158</v>
      </c>
      <c r="D68">
        <f>ROUND(D65*Computation!$B$25,0)</f>
        <v>79</v>
      </c>
    </row>
    <row r="69" spans="1:6" x14ac:dyDescent="0.2">
      <c r="A69" t="s">
        <v>85</v>
      </c>
      <c r="B69">
        <f>B65-B68</f>
        <v>158</v>
      </c>
      <c r="C69">
        <f t="shared" ref="C69" si="18">C65-C68</f>
        <v>106</v>
      </c>
      <c r="D69">
        <f t="shared" ref="D69" si="19">D65-D68</f>
        <v>53</v>
      </c>
    </row>
    <row r="70" spans="1:6" x14ac:dyDescent="0.2">
      <c r="A70" t="s">
        <v>86</v>
      </c>
      <c r="B70">
        <f>SUM(B68:B69)</f>
        <v>395</v>
      </c>
      <c r="C70">
        <f t="shared" ref="C70" si="20">SUM(C68:C69)</f>
        <v>264</v>
      </c>
      <c r="D70">
        <f t="shared" ref="D70" si="21">SUM(D68:D69)</f>
        <v>132</v>
      </c>
    </row>
    <row r="72" spans="1:6" x14ac:dyDescent="0.2">
      <c r="A72" s="3" t="s">
        <v>89</v>
      </c>
      <c r="B72" s="26">
        <f>Computation!$A$20</f>
        <v>25000</v>
      </c>
      <c r="C72" s="26">
        <f>Computation!$A$21</f>
        <v>35000</v>
      </c>
      <c r="D72" s="26">
        <f>Computation!$A$22</f>
        <v>45000</v>
      </c>
      <c r="E72" s="16" t="s">
        <v>78</v>
      </c>
    </row>
    <row r="73" spans="1:6" x14ac:dyDescent="0.2">
      <c r="A73" t="s">
        <v>79</v>
      </c>
      <c r="B73">
        <f>ROUND(E73*Computation!B20,0)+C73</f>
        <v>1026</v>
      </c>
      <c r="C73">
        <f>ROUND(E73*Computation!B21,0)+D73</f>
        <v>684</v>
      </c>
      <c r="D73">
        <f>ROUND(E73*Computation!B22,0)</f>
        <v>342</v>
      </c>
      <c r="E73">
        <f>ROUND(Computation!$E$6,0)</f>
        <v>3422</v>
      </c>
    </row>
    <row r="74" spans="1:6" x14ac:dyDescent="0.2">
      <c r="A74" t="s">
        <v>80</v>
      </c>
      <c r="B74">
        <f>ROUND(B73*'Static Data'!$B$4,0)</f>
        <v>718</v>
      </c>
      <c r="C74">
        <f>ROUND(C73*'Static Data'!$B$4,0)</f>
        <v>479</v>
      </c>
      <c r="D74">
        <f>ROUND(D73*'Static Data'!$B$4,0)</f>
        <v>239</v>
      </c>
    </row>
    <row r="75" spans="1:6" x14ac:dyDescent="0.2">
      <c r="A75" t="s">
        <v>81</v>
      </c>
      <c r="B75">
        <f>B73-B74</f>
        <v>308</v>
      </c>
      <c r="C75">
        <f t="shared" ref="C75" si="22">C73-C74</f>
        <v>205</v>
      </c>
      <c r="D75">
        <f t="shared" ref="D75" si="23">D73-D74</f>
        <v>103</v>
      </c>
    </row>
    <row r="76" spans="1:6" x14ac:dyDescent="0.2">
      <c r="A76" t="s">
        <v>82</v>
      </c>
      <c r="B76">
        <f>ROUND(B74*Computation!$B$25,0)</f>
        <v>431</v>
      </c>
      <c r="C76">
        <f>ROUND(C74*Computation!$B$25,0)</f>
        <v>287</v>
      </c>
      <c r="D76">
        <f>ROUND(D74*Computation!$B$25,0)</f>
        <v>143</v>
      </c>
    </row>
    <row r="77" spans="1:6" x14ac:dyDescent="0.2">
      <c r="A77" t="s">
        <v>83</v>
      </c>
      <c r="B77">
        <f>B74-B76</f>
        <v>287</v>
      </c>
      <c r="C77">
        <f t="shared" ref="C77" si="24">C74-C76</f>
        <v>192</v>
      </c>
      <c r="D77">
        <f t="shared" ref="D77" si="25">D74-D76</f>
        <v>96</v>
      </c>
    </row>
    <row r="78" spans="1:6" x14ac:dyDescent="0.2">
      <c r="A78" t="s">
        <v>84</v>
      </c>
      <c r="B78">
        <f>ROUND(B75*Computation!$B$25,0)</f>
        <v>185</v>
      </c>
      <c r="C78">
        <f>ROUND(C75*Computation!$B$25,0)</f>
        <v>123</v>
      </c>
      <c r="D78">
        <f>ROUND(D75*Computation!$B$25,0)</f>
        <v>62</v>
      </c>
    </row>
    <row r="79" spans="1:6" x14ac:dyDescent="0.2">
      <c r="A79" t="s">
        <v>85</v>
      </c>
      <c r="B79">
        <f>B75-B78</f>
        <v>123</v>
      </c>
      <c r="C79">
        <f t="shared" ref="C79" si="26">C75-C78</f>
        <v>82</v>
      </c>
      <c r="D79">
        <f t="shared" ref="D79" si="27">D75-D78</f>
        <v>41</v>
      </c>
    </row>
    <row r="80" spans="1:6" x14ac:dyDescent="0.2">
      <c r="A80" t="s">
        <v>86</v>
      </c>
      <c r="B80">
        <f>SUM(B78:B79)</f>
        <v>308</v>
      </c>
      <c r="C80">
        <f t="shared" ref="C80" si="28">SUM(C78:C79)</f>
        <v>205</v>
      </c>
      <c r="D80">
        <f t="shared" ref="D80" si="29">SUM(D78:D79)</f>
        <v>103</v>
      </c>
    </row>
    <row r="82" spans="1:5" x14ac:dyDescent="0.2">
      <c r="A82" s="3" t="s">
        <v>90</v>
      </c>
      <c r="B82" s="26">
        <f>Computation!$A$20</f>
        <v>25000</v>
      </c>
      <c r="C82" s="26">
        <f>Computation!$A$21</f>
        <v>35000</v>
      </c>
      <c r="D82" s="26">
        <f>Computation!$A$22</f>
        <v>45000</v>
      </c>
      <c r="E82" s="16" t="s">
        <v>78</v>
      </c>
    </row>
    <row r="83" spans="1:5" x14ac:dyDescent="0.2">
      <c r="A83" t="s">
        <v>79</v>
      </c>
      <c r="B83">
        <f>ROUND(E83*Computation!B20,0)+C83</f>
        <v>747</v>
      </c>
      <c r="C83">
        <f>ROUND(E83*Computation!B21,0)+D83</f>
        <v>498</v>
      </c>
      <c r="D83">
        <f>ROUND(E83*Computation!B22,0)</f>
        <v>249</v>
      </c>
      <c r="E83">
        <f>ROUND(Computation!$E$7,0)</f>
        <v>2494</v>
      </c>
    </row>
    <row r="84" spans="1:5" x14ac:dyDescent="0.2">
      <c r="A84" t="s">
        <v>80</v>
      </c>
      <c r="B84">
        <f>ROUND(B83*'Static Data'!$B$5,0)</f>
        <v>568</v>
      </c>
      <c r="C84">
        <f>ROUND(C83*'Static Data'!$B$5,0)</f>
        <v>378</v>
      </c>
      <c r="D84">
        <f>ROUND(D83*'Static Data'!$B$5,0)</f>
        <v>189</v>
      </c>
    </row>
    <row r="85" spans="1:5" x14ac:dyDescent="0.2">
      <c r="A85" t="s">
        <v>81</v>
      </c>
      <c r="B85">
        <f>B83-B84</f>
        <v>179</v>
      </c>
      <c r="C85">
        <f t="shared" ref="C85" si="30">C83-C84</f>
        <v>120</v>
      </c>
      <c r="D85">
        <f t="shared" ref="D85" si="31">D83-D84</f>
        <v>60</v>
      </c>
    </row>
    <row r="86" spans="1:5" x14ac:dyDescent="0.2">
      <c r="A86" t="s">
        <v>82</v>
      </c>
      <c r="B86">
        <f>ROUND(B84*Computation!$B$25,0)</f>
        <v>341</v>
      </c>
      <c r="C86">
        <f>ROUND(C84*Computation!$B$25,0)</f>
        <v>227</v>
      </c>
      <c r="D86">
        <f>ROUND(D84*Computation!$B$25,0)</f>
        <v>113</v>
      </c>
    </row>
    <row r="87" spans="1:5" x14ac:dyDescent="0.2">
      <c r="A87" t="s">
        <v>83</v>
      </c>
      <c r="B87">
        <f>B84-B86</f>
        <v>227</v>
      </c>
      <c r="C87">
        <f t="shared" ref="C87" si="32">C84-C86</f>
        <v>151</v>
      </c>
      <c r="D87">
        <f t="shared" ref="D87" si="33">D84-D86</f>
        <v>76</v>
      </c>
    </row>
    <row r="88" spans="1:5" x14ac:dyDescent="0.2">
      <c r="A88" t="s">
        <v>84</v>
      </c>
      <c r="B88">
        <f>ROUND(B85*Computation!$B$25,0)</f>
        <v>107</v>
      </c>
      <c r="C88">
        <f>ROUND(C85*Computation!$B$25,0)</f>
        <v>72</v>
      </c>
      <c r="D88">
        <f>ROUND(D85*Computation!$B$25,0)</f>
        <v>36</v>
      </c>
    </row>
    <row r="89" spans="1:5" x14ac:dyDescent="0.2">
      <c r="A89" t="s">
        <v>85</v>
      </c>
      <c r="B89">
        <f>B85-B88</f>
        <v>72</v>
      </c>
      <c r="C89">
        <f t="shared" ref="C89" si="34">C85-C88</f>
        <v>48</v>
      </c>
      <c r="D89">
        <f t="shared" ref="D89" si="35">D85-D88</f>
        <v>24</v>
      </c>
    </row>
    <row r="90" spans="1:5" x14ac:dyDescent="0.2">
      <c r="A90" t="s">
        <v>86</v>
      </c>
      <c r="B90">
        <f>SUM(B88:B89)</f>
        <v>179</v>
      </c>
      <c r="C90">
        <f t="shared" ref="C90" si="36">SUM(C88:C89)</f>
        <v>120</v>
      </c>
      <c r="D90">
        <f t="shared" ref="D90" si="37">SUM(D88:D89)</f>
        <v>60</v>
      </c>
    </row>
    <row r="92" spans="1:5" x14ac:dyDescent="0.2">
      <c r="A92" s="3" t="s">
        <v>91</v>
      </c>
      <c r="B92" s="26">
        <f>Computation!$A$20</f>
        <v>25000</v>
      </c>
      <c r="C92" s="26">
        <f>Computation!$A$21</f>
        <v>35000</v>
      </c>
      <c r="D92" s="26">
        <f>Computation!$A$22</f>
        <v>45000</v>
      </c>
      <c r="E92" s="16" t="s">
        <v>78</v>
      </c>
    </row>
    <row r="93" spans="1:5" x14ac:dyDescent="0.2">
      <c r="A93" t="s">
        <v>79</v>
      </c>
      <c r="B93">
        <f>ROUND(E93*Computation!B20,0)+C93</f>
        <v>849</v>
      </c>
      <c r="C93">
        <f>ROUND(E93*Computation!B21,0)+D93</f>
        <v>566</v>
      </c>
      <c r="D93">
        <f>ROUND(E93*Computation!B22,0)</f>
        <v>283</v>
      </c>
      <c r="E93">
        <f>ROUND(Computation!$E$8,0)</f>
        <v>2830</v>
      </c>
    </row>
    <row r="94" spans="1:5" x14ac:dyDescent="0.2">
      <c r="A94" t="s">
        <v>80</v>
      </c>
      <c r="B94">
        <f>ROUND(B93*'Static Data'!$B$6,0)</f>
        <v>671</v>
      </c>
      <c r="C94">
        <f>ROUND(C93*'Static Data'!$B$6,0)</f>
        <v>447</v>
      </c>
      <c r="D94">
        <f>ROUND(D93*'Static Data'!$B$6,0)</f>
        <v>224</v>
      </c>
    </row>
    <row r="95" spans="1:5" x14ac:dyDescent="0.2">
      <c r="A95" t="s">
        <v>81</v>
      </c>
      <c r="B95">
        <f>B93-B94</f>
        <v>178</v>
      </c>
      <c r="C95">
        <f t="shared" ref="C95" si="38">C93-C94</f>
        <v>119</v>
      </c>
      <c r="D95">
        <f t="shared" ref="D95" si="39">D93-D94</f>
        <v>59</v>
      </c>
    </row>
    <row r="96" spans="1:5" x14ac:dyDescent="0.2">
      <c r="A96" t="s">
        <v>82</v>
      </c>
      <c r="B96">
        <f>ROUND(B94*Computation!$B$25,0)</f>
        <v>403</v>
      </c>
      <c r="C96">
        <f>ROUND(C94*Computation!$B$25,0)</f>
        <v>268</v>
      </c>
      <c r="D96">
        <f>ROUND(D94*Computation!$B$25,0)</f>
        <v>134</v>
      </c>
    </row>
    <row r="97" spans="1:5" x14ac:dyDescent="0.2">
      <c r="A97" t="s">
        <v>83</v>
      </c>
      <c r="B97">
        <f>B94-B96</f>
        <v>268</v>
      </c>
      <c r="C97">
        <f t="shared" ref="C97" si="40">C94-C96</f>
        <v>179</v>
      </c>
      <c r="D97">
        <f t="shared" ref="D97" si="41">D94-D96</f>
        <v>90</v>
      </c>
    </row>
    <row r="98" spans="1:5" x14ac:dyDescent="0.2">
      <c r="A98" t="s">
        <v>84</v>
      </c>
      <c r="B98">
        <f>ROUND(B95*Computation!$B$25,0)</f>
        <v>107</v>
      </c>
      <c r="C98">
        <f>ROUND(C95*Computation!$B$25,0)</f>
        <v>71</v>
      </c>
      <c r="D98">
        <f>ROUND(D95*Computation!$B$25,0)</f>
        <v>35</v>
      </c>
    </row>
    <row r="99" spans="1:5" x14ac:dyDescent="0.2">
      <c r="A99" t="s">
        <v>85</v>
      </c>
      <c r="B99">
        <f>B95-B98</f>
        <v>71</v>
      </c>
      <c r="C99">
        <f t="shared" ref="C99" si="42">C95-C98</f>
        <v>48</v>
      </c>
      <c r="D99">
        <f t="shared" ref="D99" si="43">D95-D98</f>
        <v>24</v>
      </c>
    </row>
    <row r="100" spans="1:5" x14ac:dyDescent="0.2">
      <c r="A100" t="s">
        <v>86</v>
      </c>
      <c r="B100">
        <f>SUM(B98:B99)</f>
        <v>178</v>
      </c>
      <c r="C100">
        <f t="shared" ref="C100" si="44">SUM(C98:C99)</f>
        <v>119</v>
      </c>
      <c r="D100">
        <f t="shared" ref="D100" si="45">SUM(D98:D99)</f>
        <v>59</v>
      </c>
    </row>
    <row r="101" spans="1:5" x14ac:dyDescent="0.2">
      <c r="D101" s="1"/>
    </row>
    <row r="102" spans="1:5" s="3" customFormat="1" x14ac:dyDescent="0.2">
      <c r="A102" s="3" t="s">
        <v>92</v>
      </c>
      <c r="B102" s="3" t="s">
        <v>93</v>
      </c>
      <c r="C102" s="3" t="s">
        <v>94</v>
      </c>
      <c r="D102" s="3" t="s">
        <v>95</v>
      </c>
      <c r="E102" s="3" t="s">
        <v>96</v>
      </c>
    </row>
    <row r="103" spans="1:5" x14ac:dyDescent="0.2">
      <c r="A103" t="s">
        <v>6</v>
      </c>
      <c r="B103">
        <f>B50</f>
        <v>342</v>
      </c>
      <c r="C103" s="21">
        <v>0</v>
      </c>
      <c r="D103" s="1">
        <f>Computation!E12</f>
        <v>1.1061946902654867E-3</v>
      </c>
      <c r="E103">
        <f>ROUND(B103*(1+D103),0)</f>
        <v>342</v>
      </c>
    </row>
    <row r="104" spans="1:5" x14ac:dyDescent="0.2">
      <c r="A104" t="s">
        <v>7</v>
      </c>
      <c r="B104">
        <f>B60</f>
        <v>760</v>
      </c>
      <c r="C104" s="21">
        <v>0</v>
      </c>
      <c r="D104" s="1">
        <f>Computation!E13</f>
        <v>3.7862449077402348E-2</v>
      </c>
      <c r="E104">
        <f t="shared" ref="E104:E108" si="46">ROUND(B104*(1+D104),0)</f>
        <v>789</v>
      </c>
    </row>
    <row r="105" spans="1:5" x14ac:dyDescent="0.2">
      <c r="A105" t="s">
        <v>8</v>
      </c>
      <c r="B105">
        <f>B70</f>
        <v>395</v>
      </c>
      <c r="C105" s="21">
        <v>0</v>
      </c>
      <c r="D105" s="1">
        <f>Computation!E14</f>
        <v>3.7870159453302958E-2</v>
      </c>
      <c r="E105">
        <f t="shared" si="46"/>
        <v>410</v>
      </c>
    </row>
    <row r="106" spans="1:5" x14ac:dyDescent="0.2">
      <c r="A106" t="s">
        <v>9</v>
      </c>
      <c r="B106">
        <f>B80</f>
        <v>308</v>
      </c>
      <c r="C106" s="21">
        <v>0</v>
      </c>
      <c r="D106" s="1">
        <f>Computation!E15</f>
        <v>-2.0578586340590517E-2</v>
      </c>
      <c r="E106">
        <f t="shared" si="46"/>
        <v>302</v>
      </c>
    </row>
    <row r="107" spans="1:5" x14ac:dyDescent="0.2">
      <c r="A107" t="s">
        <v>10</v>
      </c>
      <c r="B107">
        <f>B90</f>
        <v>179</v>
      </c>
      <c r="C107" s="21">
        <v>0</v>
      </c>
      <c r="D107" s="1">
        <f>Computation!E16</f>
        <v>-2.0875972165370446E-2</v>
      </c>
      <c r="E107">
        <f t="shared" si="46"/>
        <v>175</v>
      </c>
    </row>
    <row r="108" spans="1:5" x14ac:dyDescent="0.2">
      <c r="A108" t="s">
        <v>11</v>
      </c>
      <c r="B108">
        <f>B100</f>
        <v>178</v>
      </c>
      <c r="C108" s="21">
        <v>0</v>
      </c>
      <c r="D108" s="1">
        <f>Computation!E17</f>
        <v>0.12519319938176199</v>
      </c>
      <c r="E108">
        <f t="shared" si="46"/>
        <v>200</v>
      </c>
    </row>
    <row r="110" spans="1:5" x14ac:dyDescent="0.2">
      <c r="A110" t="s">
        <v>97</v>
      </c>
      <c r="B110" s="20">
        <v>2024</v>
      </c>
    </row>
    <row r="111" spans="1:5" x14ac:dyDescent="0.2">
      <c r="A111" t="s">
        <v>98</v>
      </c>
      <c r="B111" s="21">
        <v>0</v>
      </c>
    </row>
    <row r="112" spans="1:5" x14ac:dyDescent="0.2">
      <c r="A112" t="s">
        <v>99</v>
      </c>
      <c r="B112" s="1">
        <f>AVERAGE(D103:D108)</f>
        <v>2.6762907349461972E-2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8FEA-52D6-9F43-B50B-F7F61862367C}">
  <dimension ref="A1:B2"/>
  <sheetViews>
    <sheetView tabSelected="1" workbookViewId="0">
      <selection activeCell="F22" sqref="F22"/>
    </sheetView>
  </sheetViews>
  <sheetFormatPr baseColWidth="10" defaultRowHeight="16" x14ac:dyDescent="0.2"/>
  <cols>
    <col min="1" max="1" width="20.5" customWidth="1"/>
  </cols>
  <sheetData>
    <row r="1" spans="1:2" x14ac:dyDescent="0.2">
      <c r="A1" t="s">
        <v>123</v>
      </c>
      <c r="B1" t="s">
        <v>124</v>
      </c>
    </row>
    <row r="2" spans="1:2" x14ac:dyDescent="0.2">
      <c r="A2" t="s">
        <v>125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Zip Data</vt:lpstr>
      <vt:lpstr>Static Data</vt:lpstr>
      <vt:lpstr>Computation</vt:lpstr>
      <vt:lpstr>Output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2019-03-04T19:51:48Z</dcterms:created>
  <dcterms:modified xsi:type="dcterms:W3CDTF">2019-04-03T18:10:09Z</dcterms:modified>
  <cp:category/>
  <cp:contentStatus/>
</cp:coreProperties>
</file>