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D8BC3FC3-8856-E447-9627-3CAB3A8AB5F8}" xr6:coauthVersionLast="41" xr6:coauthVersionMax="43" xr10:uidLastSave="{00000000-0000-0000-0000-000000000000}"/>
  <bookViews>
    <workbookView xWindow="-380" yWindow="460" windowWidth="33260" windowHeight="20440" activeTab="2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2" l="1"/>
  <c r="B6" i="3"/>
  <c r="C90" i="3"/>
  <c r="D90" i="3"/>
  <c r="B90" i="3"/>
  <c r="C88" i="3"/>
  <c r="D88" i="3"/>
  <c r="C86" i="3"/>
  <c r="D86" i="3"/>
  <c r="B86" i="3"/>
  <c r="B88" i="3" s="1"/>
  <c r="C80" i="3"/>
  <c r="D80" i="3"/>
  <c r="B80" i="3"/>
  <c r="C78" i="3"/>
  <c r="D78" i="3"/>
  <c r="B78" i="3"/>
  <c r="C76" i="3"/>
  <c r="D76" i="3"/>
  <c r="B76" i="3"/>
  <c r="C70" i="3"/>
  <c r="D70" i="3"/>
  <c r="C68" i="3"/>
  <c r="D68" i="3"/>
  <c r="C66" i="3"/>
  <c r="D66" i="3"/>
  <c r="B66" i="3"/>
  <c r="B68" i="3"/>
  <c r="D60" i="3"/>
  <c r="C60" i="3"/>
  <c r="B60" i="3"/>
  <c r="D58" i="3"/>
  <c r="C58" i="3"/>
  <c r="B58" i="3"/>
  <c r="C56" i="3"/>
  <c r="D56" i="3"/>
  <c r="B56" i="3"/>
  <c r="D50" i="3"/>
  <c r="D48" i="3"/>
  <c r="C50" i="3"/>
  <c r="C48" i="3"/>
  <c r="B50" i="3"/>
  <c r="B48" i="3"/>
  <c r="C46" i="3"/>
  <c r="D46" i="3"/>
  <c r="B46" i="3"/>
  <c r="D38" i="3"/>
  <c r="D40" i="3"/>
  <c r="C40" i="3"/>
  <c r="C38" i="3"/>
  <c r="B14" i="3" l="1"/>
  <c r="I13" i="2"/>
  <c r="J13" i="2"/>
  <c r="I14" i="2"/>
  <c r="J14" i="2"/>
  <c r="I15" i="2"/>
  <c r="J15" i="2"/>
  <c r="I16" i="2"/>
  <c r="J16" i="2"/>
  <c r="I17" i="2"/>
  <c r="J17" i="2"/>
  <c r="J12" i="2"/>
  <c r="C4" i="2"/>
  <c r="D4" i="2"/>
  <c r="E4" i="2"/>
  <c r="F4" i="2"/>
  <c r="G4" i="2" s="1"/>
  <c r="H4" i="2" s="1"/>
  <c r="I4" i="2" s="1"/>
  <c r="J4" i="2" s="1"/>
  <c r="C5" i="2"/>
  <c r="D5" i="2"/>
  <c r="E5" i="2"/>
  <c r="F5" i="2"/>
  <c r="G5" i="2" s="1"/>
  <c r="H5" i="2" s="1"/>
  <c r="I5" i="2" s="1"/>
  <c r="J5" i="2" s="1"/>
  <c r="C6" i="2"/>
  <c r="D6" i="2"/>
  <c r="E6" i="2"/>
  <c r="F6" i="2"/>
  <c r="G6" i="2" s="1"/>
  <c r="H6" i="2" s="1"/>
  <c r="I6" i="2" s="1"/>
  <c r="J6" i="2" s="1"/>
  <c r="C7" i="2"/>
  <c r="D7" i="2"/>
  <c r="E7" i="2"/>
  <c r="F7" i="2"/>
  <c r="G7" i="2" s="1"/>
  <c r="H7" i="2" s="1"/>
  <c r="I7" i="2" s="1"/>
  <c r="J7" i="2" s="1"/>
  <c r="C8" i="2"/>
  <c r="D8" i="2"/>
  <c r="E8" i="2"/>
  <c r="F8" i="2"/>
  <c r="G8" i="2" s="1"/>
  <c r="H8" i="2" s="1"/>
  <c r="I8" i="2" s="1"/>
  <c r="J8" i="2" s="1"/>
  <c r="I3" i="2"/>
  <c r="J3" i="2" s="1"/>
  <c r="D3" i="2"/>
  <c r="E3" i="2" s="1"/>
  <c r="F3" i="2" s="1"/>
  <c r="G3" i="2" s="1"/>
  <c r="H3" i="2" s="1"/>
  <c r="C3" i="2"/>
  <c r="B4" i="2"/>
  <c r="B5" i="2"/>
  <c r="B6" i="2"/>
  <c r="B7" i="2"/>
  <c r="B8" i="2"/>
  <c r="B3" i="2"/>
  <c r="B8" i="3" l="1"/>
  <c r="B32" i="3"/>
  <c r="C32" i="3"/>
  <c r="D32" i="3"/>
  <c r="E32" i="3"/>
  <c r="F32" i="3"/>
  <c r="G32" i="3"/>
  <c r="H32" i="3"/>
  <c r="I32" i="3"/>
  <c r="J32" i="3"/>
  <c r="K32" i="3"/>
  <c r="L32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B25" i="3"/>
  <c r="B26" i="3"/>
  <c r="B27" i="3"/>
  <c r="B28" i="3"/>
  <c r="B29" i="3"/>
  <c r="B30" i="3"/>
  <c r="B31" i="3"/>
  <c r="B24" i="3"/>
  <c r="B36" i="2"/>
  <c r="B9" i="1"/>
  <c r="B13" i="2" s="1"/>
  <c r="B10" i="1"/>
  <c r="B11" i="1"/>
  <c r="B12" i="1"/>
  <c r="B13" i="1"/>
  <c r="B17" i="2"/>
  <c r="B8" i="1"/>
  <c r="B12" i="2"/>
  <c r="B16" i="2" l="1"/>
  <c r="B14" i="1"/>
  <c r="C15" i="2"/>
  <c r="C14" i="2"/>
  <c r="B14" i="2"/>
  <c r="B15" i="2"/>
  <c r="C12" i="2" l="1"/>
  <c r="C13" i="2"/>
  <c r="C16" i="2"/>
  <c r="D15" i="2"/>
  <c r="C17" i="2"/>
  <c r="D14" i="2"/>
  <c r="D12" i="2" l="1"/>
  <c r="D13" i="2"/>
  <c r="E55" i="3"/>
  <c r="D55" i="3"/>
  <c r="E15" i="2"/>
  <c r="B24" i="2" s="1"/>
  <c r="E14" i="2"/>
  <c r="B23" i="2" s="1"/>
  <c r="E65" i="3"/>
  <c r="D65" i="3"/>
  <c r="C65" i="3" s="1"/>
  <c r="D17" i="2"/>
  <c r="D16" i="2"/>
  <c r="E12" i="2" l="1"/>
  <c r="B21" i="2" s="1"/>
  <c r="E35" i="3"/>
  <c r="D35" i="3"/>
  <c r="F15" i="2"/>
  <c r="D59" i="3"/>
  <c r="E17" i="2"/>
  <c r="B26" i="2" s="1"/>
  <c r="E75" i="3"/>
  <c r="D75" i="3"/>
  <c r="D69" i="3"/>
  <c r="E16" i="2"/>
  <c r="B25" i="2" s="1"/>
  <c r="E85" i="3"/>
  <c r="D85" i="3"/>
  <c r="C85" i="3" s="1"/>
  <c r="B65" i="3"/>
  <c r="F14" i="2"/>
  <c r="C55" i="3"/>
  <c r="E45" i="3"/>
  <c r="D45" i="3"/>
  <c r="C45" i="3" s="1"/>
  <c r="C67" i="3"/>
  <c r="C69" i="3"/>
  <c r="E13" i="2"/>
  <c r="B22" i="2" s="1"/>
  <c r="C35" i="3" l="1"/>
  <c r="C36" i="3" s="1"/>
  <c r="C39" i="3" s="1"/>
  <c r="D36" i="3"/>
  <c r="D39" i="3" s="1"/>
  <c r="D57" i="3"/>
  <c r="B35" i="3"/>
  <c r="B36" i="3" s="1"/>
  <c r="B38" i="3" s="1"/>
  <c r="F12" i="2"/>
  <c r="C49" i="3"/>
  <c r="B45" i="3"/>
  <c r="C87" i="3"/>
  <c r="C91" i="3" s="1"/>
  <c r="C92" i="3" s="1"/>
  <c r="B85" i="3"/>
  <c r="F17" i="2"/>
  <c r="F13" i="2"/>
  <c r="B67" i="3"/>
  <c r="B70" i="3" s="1"/>
  <c r="B69" i="3"/>
  <c r="D67" i="3"/>
  <c r="C71" i="3"/>
  <c r="D49" i="3"/>
  <c r="B55" i="3"/>
  <c r="C57" i="3"/>
  <c r="G15" i="2"/>
  <c r="G14" i="2"/>
  <c r="D89" i="3"/>
  <c r="F16" i="2"/>
  <c r="C75" i="3"/>
  <c r="D37" i="3" l="1"/>
  <c r="C37" i="3"/>
  <c r="C41" i="3" s="1"/>
  <c r="C42" i="3" s="1"/>
  <c r="D87" i="3"/>
  <c r="G12" i="2"/>
  <c r="B37" i="3"/>
  <c r="D47" i="3"/>
  <c r="C47" i="3"/>
  <c r="C61" i="3"/>
  <c r="C62" i="3" s="1"/>
  <c r="B57" i="3"/>
  <c r="C72" i="3"/>
  <c r="B71" i="3"/>
  <c r="B72" i="3" s="1"/>
  <c r="B98" i="3" s="1"/>
  <c r="B47" i="3"/>
  <c r="C77" i="3"/>
  <c r="B75" i="3"/>
  <c r="G16" i="2"/>
  <c r="D71" i="3"/>
  <c r="G13" i="2"/>
  <c r="D79" i="3"/>
  <c r="B87" i="3"/>
  <c r="B89" i="3"/>
  <c r="G17" i="2"/>
  <c r="H15" i="2"/>
  <c r="C24" i="2"/>
  <c r="D24" i="2" s="1"/>
  <c r="E24" i="2" s="1"/>
  <c r="D98" i="3" s="1"/>
  <c r="C23" i="2"/>
  <c r="D23" i="2" s="1"/>
  <c r="E23" i="2" s="1"/>
  <c r="D97" i="3" s="1"/>
  <c r="H14" i="2"/>
  <c r="D51" i="3"/>
  <c r="D52" i="3" s="1"/>
  <c r="C59" i="3"/>
  <c r="D61" i="3"/>
  <c r="D62" i="3" s="1"/>
  <c r="D77" i="3"/>
  <c r="C89" i="3"/>
  <c r="B40" i="3" l="1"/>
  <c r="B41" i="3" s="1"/>
  <c r="B42" i="3" s="1"/>
  <c r="B95" i="3" s="1"/>
  <c r="C51" i="3"/>
  <c r="C52" i="3" s="1"/>
  <c r="D91" i="3"/>
  <c r="D92" i="3" s="1"/>
  <c r="D41" i="3"/>
  <c r="D42" i="3" s="1"/>
  <c r="B39" i="3"/>
  <c r="I12" i="2"/>
  <c r="C21" i="2" s="1"/>
  <c r="D21" i="2" s="1"/>
  <c r="E21" i="2" s="1"/>
  <c r="D95" i="3" s="1"/>
  <c r="H12" i="2"/>
  <c r="E98" i="3"/>
  <c r="B61" i="3"/>
  <c r="C81" i="3"/>
  <c r="C82" i="3" s="1"/>
  <c r="C26" i="2"/>
  <c r="D26" i="2" s="1"/>
  <c r="E26" i="2" s="1"/>
  <c r="D100" i="3" s="1"/>
  <c r="H17" i="2"/>
  <c r="H13" i="2"/>
  <c r="C22" i="2"/>
  <c r="D22" i="2" s="1"/>
  <c r="E22" i="2" s="1"/>
  <c r="D96" i="3" s="1"/>
  <c r="H16" i="2"/>
  <c r="C25" i="2"/>
  <c r="D25" i="2" s="1"/>
  <c r="E25" i="2" s="1"/>
  <c r="D99" i="3" s="1"/>
  <c r="B51" i="3"/>
  <c r="B91" i="3"/>
  <c r="B92" i="3" s="1"/>
  <c r="B100" i="3" s="1"/>
  <c r="D81" i="3"/>
  <c r="D82" i="3" s="1"/>
  <c r="B77" i="3"/>
  <c r="B79" i="3"/>
  <c r="B49" i="3"/>
  <c r="D72" i="3"/>
  <c r="B59" i="3"/>
  <c r="C79" i="3"/>
  <c r="E95" i="3" l="1"/>
  <c r="B104" i="3"/>
  <c r="E100" i="3"/>
  <c r="B81" i="3"/>
  <c r="B52" i="3"/>
  <c r="B96" i="3" s="1"/>
  <c r="B62" i="3"/>
  <c r="B97" i="3" s="1"/>
  <c r="E97" i="3" s="1"/>
  <c r="E96" i="3" l="1"/>
  <c r="B82" i="3"/>
  <c r="B99" i="3" s="1"/>
  <c r="E99" i="3" s="1"/>
  <c r="B7" i="3" l="1"/>
  <c r="B9" i="3"/>
</calcChain>
</file>

<file path=xl/sharedStrings.xml><?xml version="1.0" encoding="utf-8"?>
<sst xmlns="http://schemas.openxmlformats.org/spreadsheetml/2006/main" count="197" uniqueCount="115">
  <si>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</si>
  <si>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</si>
  <si>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</si>
  <si>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</si>
  <si>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</si>
  <si>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</si>
  <si>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</si>
  <si>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</si>
  <si>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</si>
  <si>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</si>
  <si>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</si>
  <si>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</si>
  <si>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</si>
  <si>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</si>
  <si>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</si>
  <si>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</si>
  <si>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</si>
  <si>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</si>
  <si>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</si>
  <si>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</si>
  <si>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</si>
  <si>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</si>
  <si>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</si>
  <si>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</si>
  <si>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</si>
  <si>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</si>
  <si>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</si>
  <si>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</si>
  <si>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</si>
  <si>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</si>
  <si>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</si>
  <si>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</si>
  <si>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</si>
  <si>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</si>
  <si>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</si>
  <si>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</si>
  <si>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</si>
  <si>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</si>
  <si>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</si>
  <si>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</si>
  <si>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</si>
  <si>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</si>
  <si>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</si>
  <si>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</si>
  <si>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</si>
  <si>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</si>
  <si>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</si>
  <si>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</si>
  <si>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</si>
  <si>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</si>
  <si>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RTI Pop Growth by Year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</si>
  <si>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</si>
  <si>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</si>
  <si>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</si>
  <si>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</si>
  <si>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</si>
  <si>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</si>
  <si>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</si>
  <si>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</si>
  <si>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</si>
  <si>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</si>
  <si>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Phoenix, AZ</t>
  </si>
  <si>
    <t>Coordinates</t>
  </si>
  <si>
    <t>Radius</t>
  </si>
  <si>
    <t>Radius Units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</si>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</sst>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28">
    <xf numFmtId="0" fontId="0" fillId="0" borderId="0" xfId="0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6" fontId="0" fillId="0" borderId="0" xfId="0" applyNumberFormat="1"/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0" fontId="2" fillId="0" borderId="0" xfId="0" applyFont="1" applyAlignment="1">
      <alignment horizontal="center"/>
    </xf>
    <xf numFmtId="6" fontId="9" fillId="2" borderId="0" xfId="4" applyNumberFormat="1"/>
    <xf numFmtId="0" fontId="11" fillId="4" borderId="0" xfId="6"/>
    <xf numFmtId="9" fontId="11" fillId="4" borderId="0" xfId="6" applyNumberFormat="1"/>
  </cellXfs>
  <cellStyles count="7"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4" workbookViewId="0">
      <selection activeCell="D36" sqref="D36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24" t="s">
        <v>0</v>
      </c>
      <c r="B1" s="24"/>
    </row>
    <row r="2" spans="1:9" x14ac:dyDescent="0.2">
      <c r="A2" s="11" t="s">
        <v>1</v>
      </c>
      <c r="B2" s="19">
        <v>950</v>
      </c>
      <c r="C2" s="20"/>
    </row>
    <row r="3" spans="1:9" x14ac:dyDescent="0.2">
      <c r="A3" s="13" t="s">
        <v>2</v>
      </c>
      <c r="B3" s="19">
        <v>750</v>
      </c>
      <c r="C3" s="20"/>
    </row>
    <row r="4" spans="1:9" x14ac:dyDescent="0.2">
      <c r="A4" s="13" t="s">
        <v>3</v>
      </c>
      <c r="B4" s="19">
        <v>778</v>
      </c>
      <c r="C4" s="20"/>
    </row>
    <row r="6" spans="1:9" x14ac:dyDescent="0.2">
      <c r="A6" s="24" t="s">
        <v>4</v>
      </c>
      <c r="B6" s="24"/>
      <c r="C6" s="24"/>
    </row>
    <row r="7" spans="1:9" x14ac:dyDescent="0.2">
      <c r="A7" t="s">
        <v>5</v>
      </c>
      <c r="B7" s="3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4" t="s">
        <v>17</v>
      </c>
      <c r="D16" s="10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9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24" t="s">
        <v>35</v>
      </c>
      <c r="B34" s="24"/>
      <c r="C34" s="1" t="s">
        <v>36</v>
      </c>
      <c r="D34" s="1"/>
    </row>
    <row r="35" spans="1:4" x14ac:dyDescent="0.2">
      <c r="A35" s="12" t="s">
        <v>37</v>
      </c>
      <c r="B35" s="5">
        <v>0.18323353000000001</v>
      </c>
    </row>
    <row r="36" spans="1:4" x14ac:dyDescent="0.2">
      <c r="A36" s="12" t="s">
        <v>38</v>
      </c>
      <c r="B36" s="5">
        <v>4.5109780000000002E-2</v>
      </c>
      <c r="C36" s="1"/>
      <c r="D36" s="1"/>
    </row>
    <row r="37" spans="1:4" x14ac:dyDescent="0.2">
      <c r="A37" s="11" t="s">
        <v>39</v>
      </c>
      <c r="B37" s="5">
        <v>4.0319359999999999E-2</v>
      </c>
    </row>
    <row r="38" spans="1:4" x14ac:dyDescent="0.2">
      <c r="A38" s="12" t="s">
        <v>40</v>
      </c>
      <c r="B38" s="5">
        <v>0.57325349000000003</v>
      </c>
      <c r="C38" s="1"/>
      <c r="D38" s="1"/>
    </row>
    <row r="39" spans="1:4" x14ac:dyDescent="0.2">
      <c r="A39" s="12" t="s">
        <v>41</v>
      </c>
      <c r="B39" s="5">
        <v>0.15808383000000001</v>
      </c>
    </row>
    <row r="40" spans="1:4" x14ac:dyDescent="0.2">
      <c r="C40" s="1"/>
      <c r="D40" s="1"/>
    </row>
    <row r="41" spans="1:4" x14ac:dyDescent="0.2">
      <c r="A41" s="14" t="s">
        <v>42</v>
      </c>
      <c r="C41" t="s">
        <v>43</v>
      </c>
    </row>
    <row r="42" spans="1:4" x14ac:dyDescent="0.2">
      <c r="A42" t="s">
        <v>44</v>
      </c>
      <c r="B42" s="15">
        <v>235200</v>
      </c>
      <c r="C42" s="1"/>
      <c r="D42" s="1"/>
    </row>
    <row r="43" spans="1:4" x14ac:dyDescent="0.2">
      <c r="A43" t="s">
        <v>45</v>
      </c>
      <c r="B43" s="15">
        <v>105300</v>
      </c>
    </row>
    <row r="44" spans="1:4" x14ac:dyDescent="0.2">
      <c r="A44" t="s">
        <v>46</v>
      </c>
      <c r="B44" s="15">
        <v>63400</v>
      </c>
      <c r="C44" s="1"/>
      <c r="D44" s="1"/>
    </row>
    <row r="45" spans="1:4" x14ac:dyDescent="0.2">
      <c r="A45" t="s">
        <v>47</v>
      </c>
      <c r="B45" s="15">
        <v>50200</v>
      </c>
      <c r="C45" s="1"/>
      <c r="D45" s="1"/>
    </row>
    <row r="46" spans="1:4" x14ac:dyDescent="0.2">
      <c r="A46" t="s">
        <v>48</v>
      </c>
      <c r="B46" s="15">
        <v>40800</v>
      </c>
    </row>
    <row r="47" spans="1:4" x14ac:dyDescent="0.2">
      <c r="A47" t="s">
        <v>49</v>
      </c>
      <c r="B47" s="15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C1" sqref="C1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104</v>
      </c>
    </row>
    <row r="9" spans="1:9" x14ac:dyDescent="0.2">
      <c r="A9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38"/>
  <sheetViews>
    <sheetView tabSelected="1" workbookViewId="0">
      <selection activeCell="D36" sqref="D36"/>
    </sheetView>
  </sheetViews>
  <sheetFormatPr baseColWidth="10" defaultColWidth="11" defaultRowHeight="16" x14ac:dyDescent="0.2"/>
  <cols>
    <col min="1" max="1" width="14.6640625" customWidth="1"/>
    <col min="2" max="2" width="11.1640625" bestFit="1" customWidth="1"/>
  </cols>
  <sheetData>
    <row r="1" spans="1:10" x14ac:dyDescent="0.2">
      <c r="A1" s="17" t="s">
        <v>13</v>
      </c>
      <c r="B1" s="17"/>
      <c r="C1" s="17"/>
      <c r="D1" s="17"/>
      <c r="E1" s="17"/>
      <c r="F1" s="17"/>
      <c r="G1" s="17"/>
      <c r="H1" s="17"/>
      <c r="I1" s="17"/>
    </row>
    <row r="2" spans="1:10" s="4" customFormat="1" x14ac:dyDescent="0.2">
      <c r="B2" s="4">
        <v>2016</v>
      </c>
      <c r="C2" s="4">
        <v>2017</v>
      </c>
      <c r="D2" s="4">
        <v>2018</v>
      </c>
      <c r="E2" s="4">
        <v>2019</v>
      </c>
      <c r="F2" s="4">
        <v>2020</v>
      </c>
      <c r="G2" s="4">
        <v>2021</v>
      </c>
      <c r="H2" s="4">
        <v>2022</v>
      </c>
      <c r="I2" s="4">
        <v>2023</v>
      </c>
      <c r="J2" s="4">
        <v>2024</v>
      </c>
    </row>
    <row r="3" spans="1:10" x14ac:dyDescent="0.2">
      <c r="A3" t="s">
        <v>6</v>
      </c>
      <c r="B3" s="26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6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6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6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6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6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7" t="s">
        <v>50</v>
      </c>
      <c r="B10" s="17"/>
      <c r="C10" s="17"/>
      <c r="D10" s="17"/>
      <c r="E10" s="17"/>
      <c r="F10" s="17"/>
      <c r="G10" s="17"/>
      <c r="H10" s="17"/>
      <c r="I10" s="17"/>
    </row>
    <row r="11" spans="1:10" x14ac:dyDescent="0.2">
      <c r="A11" s="4"/>
      <c r="B11" s="4">
        <v>2016</v>
      </c>
      <c r="C11" s="4">
        <v>2017</v>
      </c>
      <c r="D11" s="4">
        <v>2018</v>
      </c>
      <c r="E11" s="4">
        <v>2019</v>
      </c>
      <c r="F11" s="4">
        <v>2020</v>
      </c>
      <c r="G11" s="4">
        <v>2021</v>
      </c>
      <c r="H11" s="4">
        <v>2022</v>
      </c>
      <c r="I11" s="4">
        <v>2023</v>
      </c>
      <c r="J11" s="4">
        <v>2024</v>
      </c>
    </row>
    <row r="12" spans="1:10" x14ac:dyDescent="0.2">
      <c r="A12" t="s">
        <v>6</v>
      </c>
      <c r="B12" s="26">
        <f>ROUND(B3*SUM($B$29:$B$31),0)</f>
        <v>1315</v>
      </c>
      <c r="C12">
        <f t="shared" ref="C12:J12" si="0">ROUND(C3*SUM($B$29:$B$31),0)</f>
        <v>1310</v>
      </c>
      <c r="D12">
        <f t="shared" si="0"/>
        <v>1305</v>
      </c>
      <c r="E12">
        <f t="shared" si="0"/>
        <v>1300</v>
      </c>
      <c r="F12">
        <f t="shared" si="0"/>
        <v>1295</v>
      </c>
      <c r="G12">
        <f t="shared" si="0"/>
        <v>1297</v>
      </c>
      <c r="H12">
        <f t="shared" si="0"/>
        <v>1300</v>
      </c>
      <c r="I12">
        <f t="shared" si="0"/>
        <v>1302</v>
      </c>
      <c r="J12">
        <f t="shared" si="0"/>
        <v>1304</v>
      </c>
    </row>
    <row r="13" spans="1:10" x14ac:dyDescent="0.2">
      <c r="A13" t="s">
        <v>7</v>
      </c>
      <c r="B13" s="26">
        <f t="shared" ref="B13:J17" si="1">ROUND(B4*SUM($B$29:$B$31),0)</f>
        <v>2803</v>
      </c>
      <c r="C13">
        <f t="shared" si="1"/>
        <v>2832</v>
      </c>
      <c r="D13">
        <f t="shared" si="1"/>
        <v>2861</v>
      </c>
      <c r="E13">
        <f t="shared" si="1"/>
        <v>2891</v>
      </c>
      <c r="F13">
        <f t="shared" si="1"/>
        <v>2921</v>
      </c>
      <c r="G13">
        <f t="shared" si="1"/>
        <v>2948</v>
      </c>
      <c r="H13">
        <f t="shared" si="1"/>
        <v>2976</v>
      </c>
      <c r="I13">
        <f t="shared" si="1"/>
        <v>3005</v>
      </c>
      <c r="J13">
        <f t="shared" si="1"/>
        <v>3033</v>
      </c>
    </row>
    <row r="14" spans="1:10" x14ac:dyDescent="0.2">
      <c r="A14" t="s">
        <v>8</v>
      </c>
      <c r="B14" s="26">
        <f t="shared" si="1"/>
        <v>2359</v>
      </c>
      <c r="C14">
        <f t="shared" si="1"/>
        <v>2383</v>
      </c>
      <c r="D14">
        <f t="shared" si="1"/>
        <v>2408</v>
      </c>
      <c r="E14">
        <f t="shared" si="1"/>
        <v>2433</v>
      </c>
      <c r="F14">
        <f t="shared" si="1"/>
        <v>2458</v>
      </c>
      <c r="G14">
        <f t="shared" si="1"/>
        <v>2481</v>
      </c>
      <c r="H14">
        <f t="shared" si="1"/>
        <v>2505</v>
      </c>
      <c r="I14">
        <f t="shared" si="1"/>
        <v>2529</v>
      </c>
      <c r="J14">
        <f t="shared" si="1"/>
        <v>2552</v>
      </c>
    </row>
    <row r="15" spans="1:10" x14ac:dyDescent="0.2">
      <c r="A15" t="s">
        <v>9</v>
      </c>
      <c r="B15" s="26">
        <f t="shared" si="1"/>
        <v>2483</v>
      </c>
      <c r="C15">
        <f t="shared" si="1"/>
        <v>2477</v>
      </c>
      <c r="D15">
        <f t="shared" si="1"/>
        <v>2470</v>
      </c>
      <c r="E15">
        <f t="shared" si="1"/>
        <v>2464</v>
      </c>
      <c r="F15">
        <f t="shared" si="1"/>
        <v>2457</v>
      </c>
      <c r="G15">
        <f t="shared" si="1"/>
        <v>2443</v>
      </c>
      <c r="H15">
        <f t="shared" si="1"/>
        <v>2429</v>
      </c>
      <c r="I15">
        <f t="shared" si="1"/>
        <v>2414</v>
      </c>
      <c r="J15">
        <f t="shared" si="1"/>
        <v>2400</v>
      </c>
    </row>
    <row r="16" spans="1:10" x14ac:dyDescent="0.2">
      <c r="A16" t="s">
        <v>10</v>
      </c>
      <c r="B16" s="26">
        <f t="shared" si="1"/>
        <v>1809</v>
      </c>
      <c r="C16">
        <f t="shared" si="1"/>
        <v>1804</v>
      </c>
      <c r="D16">
        <f t="shared" si="1"/>
        <v>1800</v>
      </c>
      <c r="E16">
        <f t="shared" si="1"/>
        <v>1796</v>
      </c>
      <c r="F16">
        <f t="shared" si="1"/>
        <v>1791</v>
      </c>
      <c r="G16">
        <f t="shared" si="1"/>
        <v>1781</v>
      </c>
      <c r="H16">
        <f t="shared" si="1"/>
        <v>1770</v>
      </c>
      <c r="I16">
        <f t="shared" si="1"/>
        <v>1759</v>
      </c>
      <c r="J16">
        <f t="shared" si="1"/>
        <v>1749</v>
      </c>
    </row>
    <row r="17" spans="1:10" x14ac:dyDescent="0.2">
      <c r="A17" t="s">
        <v>11</v>
      </c>
      <c r="B17" s="26">
        <f t="shared" si="1"/>
        <v>1863</v>
      </c>
      <c r="C17">
        <f t="shared" si="1"/>
        <v>1920</v>
      </c>
      <c r="D17">
        <f t="shared" si="1"/>
        <v>1978</v>
      </c>
      <c r="E17">
        <f t="shared" si="1"/>
        <v>2038</v>
      </c>
      <c r="F17">
        <f t="shared" si="1"/>
        <v>2100</v>
      </c>
      <c r="G17">
        <f t="shared" si="1"/>
        <v>2174</v>
      </c>
      <c r="H17">
        <f t="shared" si="1"/>
        <v>2250</v>
      </c>
      <c r="I17">
        <f t="shared" si="1"/>
        <v>2329</v>
      </c>
      <c r="J17">
        <f t="shared" si="1"/>
        <v>2411</v>
      </c>
    </row>
    <row r="19" spans="1:10" x14ac:dyDescent="0.2">
      <c r="A19" s="17" t="s">
        <v>51</v>
      </c>
      <c r="B19" s="17"/>
      <c r="C19" s="17"/>
      <c r="D19" s="17"/>
      <c r="E19" s="17"/>
    </row>
    <row r="20" spans="1:10" x14ac:dyDescent="0.2">
      <c r="B20">
        <v>2019</v>
      </c>
      <c r="C20">
        <v>2024</v>
      </c>
      <c r="D20" t="s">
        <v>52</v>
      </c>
      <c r="E20" t="s">
        <v>53</v>
      </c>
    </row>
    <row r="21" spans="1:10" x14ac:dyDescent="0.2">
      <c r="A21" t="s">
        <v>6</v>
      </c>
      <c r="B21">
        <f>E12</f>
        <v>1300</v>
      </c>
      <c r="C21">
        <f>I12</f>
        <v>1302</v>
      </c>
      <c r="D21">
        <f>C21-B21</f>
        <v>2</v>
      </c>
      <c r="E21" s="6">
        <f>D21/C21</f>
        <v>1.5360983102918587E-3</v>
      </c>
    </row>
    <row r="22" spans="1:10" x14ac:dyDescent="0.2">
      <c r="A22" t="s">
        <v>7</v>
      </c>
      <c r="B22">
        <f t="shared" ref="B22:B26" si="2">E13</f>
        <v>2891</v>
      </c>
      <c r="C22">
        <f t="shared" ref="C22:C26" si="3">I13</f>
        <v>3005</v>
      </c>
      <c r="D22">
        <f t="shared" ref="D22:D26" si="4">C22-B22</f>
        <v>114</v>
      </c>
      <c r="E22" s="6">
        <f t="shared" ref="E22:E26" si="5">D22/C22</f>
        <v>3.7936772046589018E-2</v>
      </c>
    </row>
    <row r="23" spans="1:10" x14ac:dyDescent="0.2">
      <c r="A23" t="s">
        <v>8</v>
      </c>
      <c r="B23">
        <f t="shared" si="2"/>
        <v>2433</v>
      </c>
      <c r="C23">
        <f t="shared" si="3"/>
        <v>2529</v>
      </c>
      <c r="D23">
        <f t="shared" si="4"/>
        <v>96</v>
      </c>
      <c r="E23" s="6">
        <f t="shared" si="5"/>
        <v>3.795966785290629E-2</v>
      </c>
    </row>
    <row r="24" spans="1:10" x14ac:dyDescent="0.2">
      <c r="A24" t="s">
        <v>9</v>
      </c>
      <c r="B24">
        <f t="shared" si="2"/>
        <v>2464</v>
      </c>
      <c r="C24">
        <f t="shared" si="3"/>
        <v>2414</v>
      </c>
      <c r="D24">
        <f t="shared" si="4"/>
        <v>-50</v>
      </c>
      <c r="E24" s="6">
        <f t="shared" si="5"/>
        <v>-2.0712510356255178E-2</v>
      </c>
    </row>
    <row r="25" spans="1:10" x14ac:dyDescent="0.2">
      <c r="A25" t="s">
        <v>10</v>
      </c>
      <c r="B25">
        <f t="shared" si="2"/>
        <v>1796</v>
      </c>
      <c r="C25">
        <f t="shared" si="3"/>
        <v>1759</v>
      </c>
      <c r="D25">
        <f t="shared" si="4"/>
        <v>-37</v>
      </c>
      <c r="E25" s="6">
        <f t="shared" si="5"/>
        <v>-2.1034678794769755E-2</v>
      </c>
    </row>
    <row r="26" spans="1:10" x14ac:dyDescent="0.2">
      <c r="A26" t="s">
        <v>11</v>
      </c>
      <c r="B26">
        <f t="shared" si="2"/>
        <v>2038</v>
      </c>
      <c r="C26">
        <f t="shared" si="3"/>
        <v>2329</v>
      </c>
      <c r="D26">
        <f t="shared" si="4"/>
        <v>291</v>
      </c>
      <c r="E26" s="6">
        <f t="shared" si="5"/>
        <v>0.12494632889652212</v>
      </c>
    </row>
    <row r="28" spans="1:10" x14ac:dyDescent="0.2">
      <c r="A28" s="17" t="s">
        <v>54</v>
      </c>
      <c r="B28" s="17"/>
      <c r="C28" s="17"/>
    </row>
    <row r="29" spans="1:10" x14ac:dyDescent="0.2">
      <c r="A29">
        <v>25000</v>
      </c>
      <c r="B29" s="27">
        <v>0.12</v>
      </c>
      <c r="C29" s="2"/>
    </row>
    <row r="30" spans="1:10" x14ac:dyDescent="0.2">
      <c r="A30">
        <v>35000</v>
      </c>
      <c r="B30" s="27">
        <v>0.15</v>
      </c>
      <c r="C30" s="2"/>
    </row>
    <row r="31" spans="1:10" x14ac:dyDescent="0.2">
      <c r="A31" s="8">
        <v>45000</v>
      </c>
      <c r="B31" s="27">
        <v>0.45</v>
      </c>
      <c r="C31" s="2"/>
    </row>
    <row r="33" spans="1:3" x14ac:dyDescent="0.2">
      <c r="A33" s="17" t="s">
        <v>55</v>
      </c>
      <c r="B33" s="17"/>
    </row>
    <row r="34" spans="1:3" x14ac:dyDescent="0.2">
      <c r="A34" t="s">
        <v>56</v>
      </c>
      <c r="B34" s="5">
        <v>0.6</v>
      </c>
      <c r="C34" s="16"/>
    </row>
    <row r="35" spans="1:3" x14ac:dyDescent="0.2">
      <c r="A35" t="s">
        <v>57</v>
      </c>
      <c r="B35" s="5">
        <f>1-B34</f>
        <v>0.4</v>
      </c>
      <c r="C35" s="16"/>
    </row>
    <row r="36" spans="1:3" x14ac:dyDescent="0.2">
      <c r="A36" t="s">
        <v>58</v>
      </c>
      <c r="B36" s="5">
        <f>SUM(B34:B35)</f>
        <v>1</v>
      </c>
      <c r="C36" s="5"/>
    </row>
    <row r="38" spans="1:3" x14ac:dyDescent="0.2">
      <c r="A38" s="4" t="s">
        <v>114</v>
      </c>
      <c r="B38" s="26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Q104"/>
  <sheetViews>
    <sheetView workbookViewId="0">
      <selection activeCell="F8" sqref="F8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4" max="4" width="15.33203125" customWidth="1"/>
    <col min="5" max="5" width="13.83203125" customWidth="1"/>
  </cols>
  <sheetData>
    <row r="1" spans="1:17" x14ac:dyDescent="0.2">
      <c r="A1" s="4" t="s">
        <v>59</v>
      </c>
    </row>
    <row r="2" spans="1:17" x14ac:dyDescent="0.2">
      <c r="A2" t="s">
        <v>60</v>
      </c>
      <c r="B2" s="23" t="s">
        <v>61</v>
      </c>
    </row>
    <row r="3" spans="1:17" x14ac:dyDescent="0.2">
      <c r="A3" t="s">
        <v>62</v>
      </c>
      <c r="B3" s="23">
        <v>33.484937100000003</v>
      </c>
      <c r="C3" s="23">
        <v>-112.0856505</v>
      </c>
    </row>
    <row r="4" spans="1:17" x14ac:dyDescent="0.2">
      <c r="A4" t="s">
        <v>63</v>
      </c>
      <c r="B4" s="23">
        <v>1</v>
      </c>
    </row>
    <row r="5" spans="1:17" x14ac:dyDescent="0.2">
      <c r="A5" t="s">
        <v>64</v>
      </c>
      <c r="B5" t="s">
        <v>65</v>
      </c>
    </row>
    <row r="6" spans="1:17" x14ac:dyDescent="0.2">
      <c r="A6" s="4" t="s">
        <v>66</v>
      </c>
      <c r="B6" s="3">
        <f>Computation!B38</f>
        <v>10000</v>
      </c>
    </row>
    <row r="7" spans="1:17" x14ac:dyDescent="0.2">
      <c r="A7" s="4" t="s">
        <v>67</v>
      </c>
      <c r="B7" s="3">
        <f>SUM(B95:B100)</f>
        <v>3709</v>
      </c>
    </row>
    <row r="8" spans="1:17" x14ac:dyDescent="0.2">
      <c r="A8" s="4" t="s">
        <v>68</v>
      </c>
      <c r="B8" s="21">
        <f>SUM(C95:C100)</f>
        <v>5506</v>
      </c>
    </row>
    <row r="9" spans="1:17" x14ac:dyDescent="0.2">
      <c r="A9" s="4" t="s">
        <v>69</v>
      </c>
      <c r="B9" s="3">
        <f>SUM(E95:E100)</f>
        <v>3804</v>
      </c>
    </row>
    <row r="10" spans="1:17" x14ac:dyDescent="0.2">
      <c r="A10" s="4"/>
      <c r="B10" s="3"/>
    </row>
    <row r="11" spans="1:17" x14ac:dyDescent="0.2">
      <c r="A11" s="4" t="s">
        <v>70</v>
      </c>
    </row>
    <row r="12" spans="1:17" x14ac:dyDescent="0.2">
      <c r="A12" s="11" t="s">
        <v>1</v>
      </c>
      <c r="B12" s="25">
        <v>950</v>
      </c>
      <c r="C12" s="20"/>
    </row>
    <row r="13" spans="1:17" x14ac:dyDescent="0.2">
      <c r="A13" s="13" t="s">
        <v>2</v>
      </c>
      <c r="B13" s="25">
        <v>750</v>
      </c>
      <c r="C13" s="20"/>
    </row>
    <row r="14" spans="1:17" x14ac:dyDescent="0.2">
      <c r="A14" s="13" t="s">
        <v>3</v>
      </c>
      <c r="B14" s="25">
        <f>'Sample Zip Data'!B4</f>
        <v>778</v>
      </c>
    </row>
    <row r="15" spans="1:17" x14ac:dyDescent="0.2">
      <c r="M15" s="4"/>
      <c r="N15" s="4"/>
      <c r="O15" s="4"/>
      <c r="P15" s="4"/>
      <c r="Q15" s="4"/>
    </row>
    <row r="16" spans="1:17" x14ac:dyDescent="0.2">
      <c r="A16" s="4" t="s">
        <v>71</v>
      </c>
      <c r="M16" s="4"/>
      <c r="N16" s="4"/>
      <c r="O16" s="4"/>
      <c r="P16" s="4"/>
      <c r="Q16" s="4"/>
    </row>
    <row r="17" spans="1:17" x14ac:dyDescent="0.2">
      <c r="A17" s="4" t="s">
        <v>72</v>
      </c>
      <c r="B17" s="4" t="s">
        <v>73</v>
      </c>
      <c r="C17" s="4" t="s">
        <v>74</v>
      </c>
      <c r="M17" s="4"/>
      <c r="N17" s="4"/>
      <c r="O17" s="4"/>
      <c r="P17" s="4"/>
      <c r="Q17" s="4"/>
    </row>
    <row r="18" spans="1:17" x14ac:dyDescent="0.2">
      <c r="A18" t="s">
        <v>75</v>
      </c>
      <c r="B18" s="22">
        <v>0</v>
      </c>
      <c r="C18" s="22">
        <v>0.12</v>
      </c>
      <c r="M18" s="4"/>
      <c r="N18" s="4"/>
      <c r="O18" s="4"/>
      <c r="P18" s="4"/>
      <c r="Q18" s="4"/>
    </row>
    <row r="19" spans="1:17" x14ac:dyDescent="0.2">
      <c r="A19" t="s">
        <v>76</v>
      </c>
      <c r="B19" s="22">
        <v>0.12</v>
      </c>
      <c r="C19" s="22">
        <v>0.24</v>
      </c>
      <c r="M19" s="4"/>
      <c r="N19" s="4"/>
      <c r="O19" s="4"/>
      <c r="P19" s="4"/>
      <c r="Q19" s="4"/>
    </row>
    <row r="20" spans="1:17" x14ac:dyDescent="0.2">
      <c r="A20" t="s">
        <v>77</v>
      </c>
      <c r="B20" s="22">
        <v>0.24</v>
      </c>
      <c r="C20" s="22">
        <v>0.35</v>
      </c>
      <c r="M20" s="4"/>
      <c r="N20" s="4"/>
      <c r="O20" s="4"/>
      <c r="P20" s="4"/>
      <c r="Q20" s="4"/>
    </row>
    <row r="21" spans="1:17" x14ac:dyDescent="0.2">
      <c r="A21" t="s">
        <v>78</v>
      </c>
      <c r="B21" s="22">
        <v>0.35</v>
      </c>
      <c r="C21" s="22">
        <v>0.45</v>
      </c>
      <c r="M21" s="4"/>
      <c r="N21" s="4"/>
      <c r="O21" s="4"/>
      <c r="P21" s="4"/>
      <c r="Q21" s="4"/>
    </row>
    <row r="22" spans="1:17" x14ac:dyDescent="0.2">
      <c r="A22" t="s">
        <v>79</v>
      </c>
      <c r="B22" s="22">
        <v>0.45</v>
      </c>
      <c r="C22" s="22">
        <v>0.55000000000000004</v>
      </c>
      <c r="M22" s="4"/>
      <c r="N22" s="4"/>
      <c r="O22" s="4"/>
      <c r="P22" s="4"/>
      <c r="Q22" s="4"/>
    </row>
    <row r="23" spans="1:17" x14ac:dyDescent="0.2">
      <c r="A23" s="4" t="s">
        <v>80</v>
      </c>
      <c r="B23">
        <v>15000</v>
      </c>
      <c r="C23">
        <v>20000</v>
      </c>
      <c r="D23">
        <v>25000</v>
      </c>
      <c r="E23">
        <v>30000</v>
      </c>
      <c r="F23">
        <v>35000</v>
      </c>
      <c r="G23">
        <v>40000</v>
      </c>
      <c r="H23">
        <v>45000</v>
      </c>
      <c r="I23">
        <v>50000</v>
      </c>
      <c r="J23">
        <v>55000</v>
      </c>
      <c r="K23">
        <v>60000</v>
      </c>
      <c r="L23">
        <v>65000</v>
      </c>
      <c r="M23" s="4"/>
      <c r="N23" s="4"/>
      <c r="O23" s="4"/>
      <c r="P23" s="4"/>
      <c r="Q23" s="4"/>
    </row>
    <row r="24" spans="1:17" x14ac:dyDescent="0.2">
      <c r="A24">
        <v>500</v>
      </c>
      <c r="B24" s="5">
        <f>$A24/(B$23/12)</f>
        <v>0.4</v>
      </c>
      <c r="C24" s="5">
        <f t="shared" ref="C24:L24" si="0">$A24/(C$23/12)</f>
        <v>0.3</v>
      </c>
      <c r="D24" s="5">
        <f t="shared" si="0"/>
        <v>0.24</v>
      </c>
      <c r="E24" s="5">
        <f t="shared" si="0"/>
        <v>0.2</v>
      </c>
      <c r="F24" s="5">
        <f t="shared" si="0"/>
        <v>0.17142857142857143</v>
      </c>
      <c r="G24" s="5">
        <f t="shared" si="0"/>
        <v>0.15</v>
      </c>
      <c r="H24" s="5">
        <f t="shared" si="0"/>
        <v>0.13333333333333333</v>
      </c>
      <c r="I24" s="5">
        <f t="shared" si="0"/>
        <v>0.12</v>
      </c>
      <c r="J24" s="5">
        <f t="shared" si="0"/>
        <v>0.1090909090909091</v>
      </c>
      <c r="K24" s="5">
        <f t="shared" si="0"/>
        <v>0.1</v>
      </c>
      <c r="L24" s="5">
        <f t="shared" si="0"/>
        <v>9.2307692307692299E-2</v>
      </c>
      <c r="M24" s="4"/>
      <c r="N24" s="4"/>
      <c r="O24" s="4"/>
      <c r="P24" s="4"/>
      <c r="Q24" s="4"/>
    </row>
    <row r="25" spans="1:17" x14ac:dyDescent="0.2">
      <c r="A25">
        <v>600</v>
      </c>
      <c r="B25" s="5">
        <f t="shared" ref="B25:L32" si="1">$A25/(B$23/12)</f>
        <v>0.48</v>
      </c>
      <c r="C25" s="5">
        <f t="shared" si="1"/>
        <v>0.36</v>
      </c>
      <c r="D25" s="5">
        <f t="shared" si="1"/>
        <v>0.28799999999999998</v>
      </c>
      <c r="E25" s="5">
        <f t="shared" si="1"/>
        <v>0.24</v>
      </c>
      <c r="F25" s="5">
        <f t="shared" si="1"/>
        <v>0.20571428571428574</v>
      </c>
      <c r="G25" s="5">
        <f t="shared" si="1"/>
        <v>0.18</v>
      </c>
      <c r="H25" s="5">
        <f t="shared" si="1"/>
        <v>0.16</v>
      </c>
      <c r="I25" s="5">
        <f t="shared" si="1"/>
        <v>0.14399999999999999</v>
      </c>
      <c r="J25" s="5">
        <f t="shared" si="1"/>
        <v>0.13090909090909092</v>
      </c>
      <c r="K25" s="5">
        <f t="shared" si="1"/>
        <v>0.12</v>
      </c>
      <c r="L25" s="5">
        <f t="shared" si="1"/>
        <v>0.11076923076923076</v>
      </c>
      <c r="M25" s="4"/>
      <c r="N25" s="4"/>
      <c r="O25" s="4"/>
      <c r="P25" s="4"/>
      <c r="Q25" s="4"/>
    </row>
    <row r="26" spans="1:17" x14ac:dyDescent="0.2">
      <c r="A26">
        <v>700</v>
      </c>
      <c r="B26" s="5">
        <f t="shared" si="1"/>
        <v>0.56000000000000005</v>
      </c>
      <c r="C26" s="5">
        <f t="shared" si="1"/>
        <v>0.42</v>
      </c>
      <c r="D26" s="5">
        <f t="shared" si="1"/>
        <v>0.33599999999999997</v>
      </c>
      <c r="E26" s="5">
        <f t="shared" si="1"/>
        <v>0.28000000000000003</v>
      </c>
      <c r="F26" s="5">
        <f t="shared" si="1"/>
        <v>0.24000000000000002</v>
      </c>
      <c r="G26" s="5">
        <f t="shared" si="1"/>
        <v>0.21</v>
      </c>
      <c r="H26" s="5">
        <f t="shared" si="1"/>
        <v>0.18666666666666668</v>
      </c>
      <c r="I26" s="5">
        <f t="shared" si="1"/>
        <v>0.16799999999999998</v>
      </c>
      <c r="J26" s="5">
        <f t="shared" si="1"/>
        <v>0.15272727272727274</v>
      </c>
      <c r="K26" s="5">
        <f t="shared" si="1"/>
        <v>0.14000000000000001</v>
      </c>
      <c r="L26" s="5">
        <f t="shared" si="1"/>
        <v>0.12923076923076923</v>
      </c>
      <c r="M26" s="4"/>
      <c r="N26" s="4"/>
      <c r="O26" s="4"/>
      <c r="P26" s="4"/>
      <c r="Q26" s="4"/>
    </row>
    <row r="27" spans="1:17" x14ac:dyDescent="0.2">
      <c r="A27">
        <v>800</v>
      </c>
      <c r="B27" s="5">
        <f t="shared" si="1"/>
        <v>0.64</v>
      </c>
      <c r="C27" s="5">
        <f t="shared" si="1"/>
        <v>0.48</v>
      </c>
      <c r="D27" s="5">
        <f t="shared" si="1"/>
        <v>0.38399999999999995</v>
      </c>
      <c r="E27" s="5">
        <f t="shared" si="1"/>
        <v>0.32</v>
      </c>
      <c r="F27" s="5">
        <f t="shared" si="1"/>
        <v>0.2742857142857143</v>
      </c>
      <c r="G27" s="5">
        <f t="shared" si="1"/>
        <v>0.24</v>
      </c>
      <c r="H27" s="5">
        <f t="shared" si="1"/>
        <v>0.21333333333333335</v>
      </c>
      <c r="I27" s="5">
        <f t="shared" si="1"/>
        <v>0.19199999999999998</v>
      </c>
      <c r="J27" s="5">
        <f t="shared" si="1"/>
        <v>0.17454545454545456</v>
      </c>
      <c r="K27" s="5">
        <f t="shared" si="1"/>
        <v>0.16</v>
      </c>
      <c r="L27" s="5">
        <f t="shared" si="1"/>
        <v>0.14769230769230768</v>
      </c>
      <c r="M27" s="4"/>
      <c r="N27" s="4"/>
      <c r="O27" s="4"/>
      <c r="P27" s="4"/>
      <c r="Q27" s="4"/>
    </row>
    <row r="28" spans="1:17" x14ac:dyDescent="0.2">
      <c r="A28">
        <v>900</v>
      </c>
      <c r="B28" s="5">
        <f t="shared" si="1"/>
        <v>0.72</v>
      </c>
      <c r="C28" s="5">
        <f t="shared" si="1"/>
        <v>0.53999999999999992</v>
      </c>
      <c r="D28" s="5">
        <f t="shared" si="1"/>
        <v>0.432</v>
      </c>
      <c r="E28" s="5">
        <f t="shared" si="1"/>
        <v>0.36</v>
      </c>
      <c r="F28" s="5">
        <f t="shared" si="1"/>
        <v>0.30857142857142861</v>
      </c>
      <c r="G28" s="5">
        <f t="shared" si="1"/>
        <v>0.26999999999999996</v>
      </c>
      <c r="H28" s="5">
        <f t="shared" si="1"/>
        <v>0.24</v>
      </c>
      <c r="I28" s="5">
        <f t="shared" si="1"/>
        <v>0.216</v>
      </c>
      <c r="J28" s="5">
        <f t="shared" si="1"/>
        <v>0.19636363636363638</v>
      </c>
      <c r="K28" s="5">
        <f t="shared" si="1"/>
        <v>0.18</v>
      </c>
      <c r="L28" s="5">
        <f t="shared" si="1"/>
        <v>0.16615384615384615</v>
      </c>
      <c r="M28" s="4"/>
      <c r="N28" s="4"/>
      <c r="O28" s="4"/>
      <c r="P28" s="4"/>
      <c r="Q28" s="4"/>
    </row>
    <row r="29" spans="1:17" x14ac:dyDescent="0.2">
      <c r="A29">
        <v>1000</v>
      </c>
      <c r="B29" s="5">
        <f t="shared" si="1"/>
        <v>0.8</v>
      </c>
      <c r="C29" s="5">
        <f t="shared" si="1"/>
        <v>0.6</v>
      </c>
      <c r="D29" s="5">
        <f t="shared" si="1"/>
        <v>0.48</v>
      </c>
      <c r="E29" s="5">
        <f t="shared" si="1"/>
        <v>0.4</v>
      </c>
      <c r="F29" s="5">
        <f t="shared" si="1"/>
        <v>0.34285714285714286</v>
      </c>
      <c r="G29" s="5">
        <f t="shared" si="1"/>
        <v>0.3</v>
      </c>
      <c r="H29" s="5">
        <f t="shared" si="1"/>
        <v>0.26666666666666666</v>
      </c>
      <c r="I29" s="5">
        <f t="shared" si="1"/>
        <v>0.24</v>
      </c>
      <c r="J29" s="5">
        <f t="shared" si="1"/>
        <v>0.2181818181818182</v>
      </c>
      <c r="K29" s="5">
        <f t="shared" si="1"/>
        <v>0.2</v>
      </c>
      <c r="L29" s="5">
        <f t="shared" si="1"/>
        <v>0.1846153846153846</v>
      </c>
      <c r="M29" s="4"/>
      <c r="N29" s="4"/>
      <c r="O29" s="4"/>
      <c r="P29" s="4"/>
      <c r="Q29" s="4"/>
    </row>
    <row r="30" spans="1:17" x14ac:dyDescent="0.2">
      <c r="A30">
        <v>1100</v>
      </c>
      <c r="B30" s="5">
        <f t="shared" si="1"/>
        <v>0.88</v>
      </c>
      <c r="C30" s="5">
        <f t="shared" si="1"/>
        <v>0.65999999999999992</v>
      </c>
      <c r="D30" s="5">
        <f t="shared" si="1"/>
        <v>0.52799999999999991</v>
      </c>
      <c r="E30" s="5">
        <f t="shared" si="1"/>
        <v>0.44</v>
      </c>
      <c r="F30" s="5">
        <f t="shared" si="1"/>
        <v>0.37714285714285717</v>
      </c>
      <c r="G30" s="5">
        <f t="shared" si="1"/>
        <v>0.32999999999999996</v>
      </c>
      <c r="H30" s="5">
        <f t="shared" si="1"/>
        <v>0.29333333333333333</v>
      </c>
      <c r="I30" s="5">
        <f t="shared" si="1"/>
        <v>0.26399999999999996</v>
      </c>
      <c r="J30" s="5">
        <f t="shared" si="1"/>
        <v>0.24000000000000002</v>
      </c>
      <c r="K30" s="5">
        <f t="shared" si="1"/>
        <v>0.22</v>
      </c>
      <c r="L30" s="5">
        <f t="shared" si="1"/>
        <v>0.20307692307692307</v>
      </c>
      <c r="M30" s="4"/>
      <c r="N30" s="4"/>
      <c r="O30" s="4"/>
      <c r="P30" s="4"/>
      <c r="Q30" s="4"/>
    </row>
    <row r="31" spans="1:17" x14ac:dyDescent="0.2">
      <c r="A31">
        <v>1200</v>
      </c>
      <c r="B31" s="5">
        <f t="shared" si="1"/>
        <v>0.96</v>
      </c>
      <c r="C31" s="5">
        <f t="shared" si="1"/>
        <v>0.72</v>
      </c>
      <c r="D31" s="5">
        <f t="shared" si="1"/>
        <v>0.57599999999999996</v>
      </c>
      <c r="E31" s="5">
        <f t="shared" si="1"/>
        <v>0.48</v>
      </c>
      <c r="F31" s="5">
        <f t="shared" si="1"/>
        <v>0.41142857142857148</v>
      </c>
      <c r="G31" s="5">
        <f t="shared" si="1"/>
        <v>0.36</v>
      </c>
      <c r="H31" s="5">
        <f t="shared" si="1"/>
        <v>0.32</v>
      </c>
      <c r="I31" s="5">
        <f t="shared" si="1"/>
        <v>0.28799999999999998</v>
      </c>
      <c r="J31" s="5">
        <f t="shared" si="1"/>
        <v>0.26181818181818184</v>
      </c>
      <c r="K31" s="5">
        <f t="shared" si="1"/>
        <v>0.24</v>
      </c>
      <c r="L31" s="5">
        <f t="shared" si="1"/>
        <v>0.22153846153846152</v>
      </c>
      <c r="M31" s="4"/>
      <c r="N31" s="4"/>
      <c r="O31" s="4"/>
      <c r="P31" s="4"/>
      <c r="Q31" s="4"/>
    </row>
    <row r="32" spans="1:17" x14ac:dyDescent="0.2">
      <c r="A32">
        <v>1300</v>
      </c>
      <c r="B32" s="5">
        <f t="shared" si="1"/>
        <v>1.04</v>
      </c>
      <c r="C32" s="5">
        <f t="shared" si="1"/>
        <v>0.77999999999999992</v>
      </c>
      <c r="D32" s="5">
        <f t="shared" si="1"/>
        <v>0.624</v>
      </c>
      <c r="E32" s="5">
        <f t="shared" si="1"/>
        <v>0.52</v>
      </c>
      <c r="F32" s="5">
        <f t="shared" si="1"/>
        <v>0.44571428571428573</v>
      </c>
      <c r="G32" s="5">
        <f t="shared" si="1"/>
        <v>0.38999999999999996</v>
      </c>
      <c r="H32" s="5">
        <f t="shared" si="1"/>
        <v>0.34666666666666668</v>
      </c>
      <c r="I32" s="5">
        <f t="shared" si="1"/>
        <v>0.312</v>
      </c>
      <c r="J32" s="5">
        <f t="shared" si="1"/>
        <v>0.28363636363636363</v>
      </c>
      <c r="K32" s="5">
        <f t="shared" si="1"/>
        <v>0.26</v>
      </c>
      <c r="L32" s="5">
        <f t="shared" si="1"/>
        <v>0.24</v>
      </c>
      <c r="M32" s="4"/>
      <c r="N32" s="4"/>
      <c r="O32" s="4"/>
      <c r="P32" s="4"/>
      <c r="Q32" s="4"/>
    </row>
    <row r="33" spans="1:17" x14ac:dyDescent="0.2">
      <c r="M33" s="4"/>
      <c r="N33" s="4"/>
      <c r="O33" s="4"/>
      <c r="P33" s="4"/>
      <c r="Q33" s="4"/>
    </row>
    <row r="34" spans="1:17" s="4" customFormat="1" x14ac:dyDescent="0.2">
      <c r="A34" s="4" t="s">
        <v>81</v>
      </c>
      <c r="B34" s="18">
        <v>25000</v>
      </c>
      <c r="C34" s="18">
        <v>35000</v>
      </c>
      <c r="D34" s="18">
        <v>45000</v>
      </c>
      <c r="E34" s="18" t="s">
        <v>82</v>
      </c>
      <c r="M34"/>
      <c r="N34"/>
      <c r="O34"/>
      <c r="P34"/>
      <c r="Q34"/>
    </row>
    <row r="35" spans="1:17" x14ac:dyDescent="0.2">
      <c r="A35" t="s">
        <v>83</v>
      </c>
      <c r="B35">
        <f>ROUND(Computation!$D$12*Computation!B29,0)+C35</f>
        <v>940</v>
      </c>
      <c r="C35">
        <f>ROUND(Computation!$D$12*Computation!B30,0)+D35</f>
        <v>783</v>
      </c>
      <c r="D35">
        <f>ROUND(Computation!$D$12*Computation!B31,0)</f>
        <v>587</v>
      </c>
      <c r="E35">
        <f>ROUND(Computation!$D$12,0)</f>
        <v>1305</v>
      </c>
    </row>
    <row r="36" spans="1:17" x14ac:dyDescent="0.2">
      <c r="A36" t="s">
        <v>84</v>
      </c>
      <c r="B36">
        <f>ROUND(B35*'Static Data'!$B$2,0)</f>
        <v>348</v>
      </c>
      <c r="C36">
        <f>ROUND(C35*'Static Data'!$B$2,0)</f>
        <v>290</v>
      </c>
      <c r="D36">
        <f>ROUND(D35*'Static Data'!$B$2,0)</f>
        <v>217</v>
      </c>
    </row>
    <row r="37" spans="1:17" x14ac:dyDescent="0.2">
      <c r="A37" t="s">
        <v>85</v>
      </c>
      <c r="B37">
        <f>B35-B36</f>
        <v>592</v>
      </c>
      <c r="C37">
        <f t="shared" ref="C37:D37" si="2">C35-C36</f>
        <v>493</v>
      </c>
      <c r="D37">
        <f t="shared" si="2"/>
        <v>370</v>
      </c>
    </row>
    <row r="38" spans="1:17" x14ac:dyDescent="0.2">
      <c r="A38" t="s">
        <v>86</v>
      </c>
      <c r="B38">
        <f>ROUND(B36*Computation!$B$34,0)</f>
        <v>209</v>
      </c>
      <c r="C38">
        <f>ROUND(C36*Computation!$B$34,0)</f>
        <v>174</v>
      </c>
      <c r="D38">
        <f>ROUND(D36*Computation!$B$34,0)</f>
        <v>130</v>
      </c>
    </row>
    <row r="39" spans="1:17" x14ac:dyDescent="0.2">
      <c r="A39" t="s">
        <v>87</v>
      </c>
      <c r="B39">
        <f>B36-B38</f>
        <v>139</v>
      </c>
      <c r="C39">
        <f t="shared" ref="C39:D39" si="3">C36-C38</f>
        <v>116</v>
      </c>
      <c r="D39">
        <f t="shared" si="3"/>
        <v>87</v>
      </c>
    </row>
    <row r="40" spans="1:17" x14ac:dyDescent="0.2">
      <c r="A40" t="s">
        <v>88</v>
      </c>
      <c r="B40">
        <f>ROUND(B37*Computation!$B$34,0)</f>
        <v>355</v>
      </c>
      <c r="C40">
        <f>ROUND(C37*Computation!$B$34,0)</f>
        <v>296</v>
      </c>
      <c r="D40">
        <f>ROUND(D37*Computation!$B$34,0)</f>
        <v>222</v>
      </c>
    </row>
    <row r="41" spans="1:17" x14ac:dyDescent="0.2">
      <c r="A41" t="s">
        <v>89</v>
      </c>
      <c r="B41">
        <f>B37-B40</f>
        <v>237</v>
      </c>
      <c r="C41">
        <f t="shared" ref="C41:D41" si="4">C37-C40</f>
        <v>197</v>
      </c>
      <c r="D41">
        <f t="shared" si="4"/>
        <v>148</v>
      </c>
    </row>
    <row r="42" spans="1:17" x14ac:dyDescent="0.2">
      <c r="A42" t="s">
        <v>90</v>
      </c>
      <c r="B42">
        <f>SUM(B40:B41)</f>
        <v>592</v>
      </c>
      <c r="C42">
        <f t="shared" ref="C42:D42" si="5">SUM(C40:C41)</f>
        <v>493</v>
      </c>
      <c r="D42">
        <f t="shared" si="5"/>
        <v>370</v>
      </c>
    </row>
    <row r="44" spans="1:17" x14ac:dyDescent="0.2">
      <c r="A44" s="4" t="s">
        <v>91</v>
      </c>
      <c r="B44" s="18">
        <v>25000</v>
      </c>
      <c r="C44" s="18">
        <v>35000</v>
      </c>
      <c r="D44" s="18">
        <v>45000</v>
      </c>
      <c r="E44" s="18" t="s">
        <v>82</v>
      </c>
    </row>
    <row r="45" spans="1:17" x14ac:dyDescent="0.2">
      <c r="A45" t="s">
        <v>83</v>
      </c>
      <c r="B45">
        <f>ROUND(Computation!$D$13*Computation!B29,0)+C45</f>
        <v>2059</v>
      </c>
      <c r="C45">
        <f>ROUND(Computation!$D$13*Computation!B30,0)+D45</f>
        <v>1716</v>
      </c>
      <c r="D45">
        <f>ROUND(Computation!$D$13*Computation!B31,0)</f>
        <v>1287</v>
      </c>
      <c r="E45">
        <f>ROUND(Computation!$D$13,0)</f>
        <v>2861</v>
      </c>
    </row>
    <row r="46" spans="1:17" x14ac:dyDescent="0.2">
      <c r="A46" t="s">
        <v>84</v>
      </c>
      <c r="B46">
        <f>ROUND(B45*'Static Data'!$B$2,0)</f>
        <v>762</v>
      </c>
      <c r="C46">
        <f>ROUND(C45*'Static Data'!$B$2,0)</f>
        <v>635</v>
      </c>
      <c r="D46">
        <f>ROUND(D45*'Static Data'!$B$2,0)</f>
        <v>476</v>
      </c>
    </row>
    <row r="47" spans="1:17" x14ac:dyDescent="0.2">
      <c r="A47" t="s">
        <v>85</v>
      </c>
      <c r="B47">
        <f>B45-B46</f>
        <v>1297</v>
      </c>
      <c r="C47">
        <f t="shared" ref="C47" si="6">C45-C46</f>
        <v>1081</v>
      </c>
      <c r="D47">
        <f t="shared" ref="D47" si="7">D45-D46</f>
        <v>811</v>
      </c>
    </row>
    <row r="48" spans="1:17" x14ac:dyDescent="0.2">
      <c r="A48" t="s">
        <v>86</v>
      </c>
      <c r="B48">
        <f>ROUND(B46*Computation!$B$34,0)</f>
        <v>457</v>
      </c>
      <c r="C48">
        <f>ROUND(C46*Computation!$B$34,0)</f>
        <v>381</v>
      </c>
      <c r="D48">
        <f>ROUND(D46*Computation!$B$34,0)</f>
        <v>286</v>
      </c>
    </row>
    <row r="49" spans="1:6" x14ac:dyDescent="0.2">
      <c r="A49" t="s">
        <v>87</v>
      </c>
      <c r="B49">
        <f>B46-B48</f>
        <v>305</v>
      </c>
      <c r="C49">
        <f t="shared" ref="C49" si="8">C46-C48</f>
        <v>254</v>
      </c>
      <c r="D49">
        <f t="shared" ref="D49" si="9">D46-D48</f>
        <v>190</v>
      </c>
    </row>
    <row r="50" spans="1:6" x14ac:dyDescent="0.2">
      <c r="A50" t="s">
        <v>88</v>
      </c>
      <c r="B50">
        <f>ROUND(B47*Computation!$B$34,0)</f>
        <v>778</v>
      </c>
      <c r="C50">
        <f>ROUND(C47*Computation!$B$34,0)</f>
        <v>649</v>
      </c>
      <c r="D50">
        <f>ROUND(D47*Computation!$B$34,0)</f>
        <v>487</v>
      </c>
    </row>
    <row r="51" spans="1:6" x14ac:dyDescent="0.2">
      <c r="A51" t="s">
        <v>89</v>
      </c>
      <c r="B51">
        <f>B47-B50</f>
        <v>519</v>
      </c>
      <c r="C51">
        <f t="shared" ref="C51" si="10">C47-C50</f>
        <v>432</v>
      </c>
      <c r="D51">
        <f t="shared" ref="D51" si="11">D47-D50</f>
        <v>324</v>
      </c>
    </row>
    <row r="52" spans="1:6" x14ac:dyDescent="0.2">
      <c r="A52" t="s">
        <v>90</v>
      </c>
      <c r="B52">
        <f>SUM(B50:B51)</f>
        <v>1297</v>
      </c>
      <c r="C52">
        <f t="shared" ref="C52" si="12">SUM(C50:C51)</f>
        <v>1081</v>
      </c>
      <c r="D52">
        <f t="shared" ref="D52" si="13">SUM(D50:D51)</f>
        <v>811</v>
      </c>
    </row>
    <row r="54" spans="1:6" x14ac:dyDescent="0.2">
      <c r="A54" s="4" t="s">
        <v>92</v>
      </c>
      <c r="B54" s="18">
        <v>25000</v>
      </c>
      <c r="C54" s="18">
        <v>35000</v>
      </c>
      <c r="D54" s="18">
        <v>45000</v>
      </c>
      <c r="E54" s="18" t="s">
        <v>82</v>
      </c>
      <c r="F54" s="7"/>
    </row>
    <row r="55" spans="1:6" x14ac:dyDescent="0.2">
      <c r="A55" t="s">
        <v>83</v>
      </c>
      <c r="B55">
        <f>ROUND(Computation!$D$14*Computation!B29,0)+C55</f>
        <v>1734</v>
      </c>
      <c r="C55">
        <f>ROUND(Computation!$D$14*Computation!B30,0)+D55</f>
        <v>1445</v>
      </c>
      <c r="D55">
        <f>ROUND(Computation!$D$14*Computation!B31,0)</f>
        <v>1084</v>
      </c>
      <c r="E55">
        <f>ROUND(Computation!$D$14,0)</f>
        <v>2408</v>
      </c>
      <c r="F55" s="7"/>
    </row>
    <row r="56" spans="1:6" x14ac:dyDescent="0.2">
      <c r="A56" t="s">
        <v>84</v>
      </c>
      <c r="B56">
        <f>ROUND(B55*'Static Data'!$B$3,0)</f>
        <v>1058</v>
      </c>
      <c r="C56">
        <f>ROUND(C55*'Static Data'!$B$3,0)</f>
        <v>881</v>
      </c>
      <c r="D56">
        <f>ROUND(D55*'Static Data'!$B$3,0)</f>
        <v>661</v>
      </c>
      <c r="F56" s="7"/>
    </row>
    <row r="57" spans="1:6" x14ac:dyDescent="0.2">
      <c r="A57" t="s">
        <v>85</v>
      </c>
      <c r="B57">
        <f>B55-B56</f>
        <v>676</v>
      </c>
      <c r="C57">
        <f t="shared" ref="C57" si="14">C55-C56</f>
        <v>564</v>
      </c>
      <c r="D57">
        <f t="shared" ref="D57" si="15">D55-D56</f>
        <v>423</v>
      </c>
      <c r="F57" s="7"/>
    </row>
    <row r="58" spans="1:6" x14ac:dyDescent="0.2">
      <c r="A58" t="s">
        <v>86</v>
      </c>
      <c r="B58">
        <f>ROUND(B56*Computation!$B$34,0)</f>
        <v>635</v>
      </c>
      <c r="C58">
        <f>ROUND(C56*Computation!$B$34,0)</f>
        <v>529</v>
      </c>
      <c r="D58">
        <f>ROUND(D56*Computation!$B$34,0)</f>
        <v>397</v>
      </c>
      <c r="F58" s="7"/>
    </row>
    <row r="59" spans="1:6" x14ac:dyDescent="0.2">
      <c r="A59" t="s">
        <v>87</v>
      </c>
      <c r="B59">
        <f>B56-B58</f>
        <v>423</v>
      </c>
      <c r="C59">
        <f t="shared" ref="C59" si="16">C56-C58</f>
        <v>352</v>
      </c>
      <c r="D59">
        <f t="shared" ref="D59" si="17">D56-D58</f>
        <v>264</v>
      </c>
      <c r="F59" s="7"/>
    </row>
    <row r="60" spans="1:6" x14ac:dyDescent="0.2">
      <c r="A60" t="s">
        <v>88</v>
      </c>
      <c r="B60">
        <f>ROUND(B57*Computation!$B$34,0)</f>
        <v>406</v>
      </c>
      <c r="C60">
        <f>ROUND(C57*Computation!$B$34,0)</f>
        <v>338</v>
      </c>
      <c r="D60">
        <f>ROUND(D57*Computation!$B$34,0)</f>
        <v>254</v>
      </c>
    </row>
    <row r="61" spans="1:6" x14ac:dyDescent="0.2">
      <c r="A61" t="s">
        <v>89</v>
      </c>
      <c r="B61">
        <f>B57-B60</f>
        <v>270</v>
      </c>
      <c r="C61">
        <f t="shared" ref="C61" si="18">C57-C60</f>
        <v>226</v>
      </c>
      <c r="D61">
        <f t="shared" ref="D61" si="19">D57-D60</f>
        <v>169</v>
      </c>
    </row>
    <row r="62" spans="1:6" x14ac:dyDescent="0.2">
      <c r="A62" t="s">
        <v>90</v>
      </c>
      <c r="B62">
        <f>SUM(B60:B61)</f>
        <v>676</v>
      </c>
      <c r="C62">
        <f t="shared" ref="C62" si="20">SUM(C60:C61)</f>
        <v>564</v>
      </c>
      <c r="D62">
        <f t="shared" ref="D62" si="21">SUM(D60:D61)</f>
        <v>423</v>
      </c>
    </row>
    <row r="64" spans="1:6" x14ac:dyDescent="0.2">
      <c r="A64" s="4" t="s">
        <v>93</v>
      </c>
      <c r="B64" s="18">
        <v>25000</v>
      </c>
      <c r="C64" s="18">
        <v>35000</v>
      </c>
      <c r="D64" s="18">
        <v>45000</v>
      </c>
      <c r="E64" s="18" t="s">
        <v>82</v>
      </c>
    </row>
    <row r="65" spans="1:5" x14ac:dyDescent="0.2">
      <c r="A65" t="s">
        <v>83</v>
      </c>
      <c r="B65">
        <f>ROUND(Computation!$D$15*Computation!B29,0)+C65</f>
        <v>1779</v>
      </c>
      <c r="C65">
        <f>ROUND(Computation!$D$15*Computation!B30,0)+D65</f>
        <v>1483</v>
      </c>
      <c r="D65">
        <f>ROUND(Computation!$D$15*Computation!B31,0)</f>
        <v>1112</v>
      </c>
      <c r="E65">
        <f>ROUND(Computation!$D$15,0)</f>
        <v>2470</v>
      </c>
    </row>
    <row r="66" spans="1:5" x14ac:dyDescent="0.2">
      <c r="A66" t="s">
        <v>84</v>
      </c>
      <c r="B66">
        <f>ROUND(B65*'Static Data'!$B$4,0)</f>
        <v>1245</v>
      </c>
      <c r="C66">
        <f>ROUND(C65*'Static Data'!$B$4,0)</f>
        <v>1038</v>
      </c>
      <c r="D66">
        <f>ROUND(D65*'Static Data'!$B$4,0)</f>
        <v>778</v>
      </c>
    </row>
    <row r="67" spans="1:5" x14ac:dyDescent="0.2">
      <c r="A67" t="s">
        <v>85</v>
      </c>
      <c r="B67">
        <f>B65-B66</f>
        <v>534</v>
      </c>
      <c r="C67">
        <f t="shared" ref="C67" si="22">C65-C66</f>
        <v>445</v>
      </c>
      <c r="D67">
        <f t="shared" ref="D67" si="23">D65-D66</f>
        <v>334</v>
      </c>
    </row>
    <row r="68" spans="1:5" x14ac:dyDescent="0.2">
      <c r="A68" t="s">
        <v>86</v>
      </c>
      <c r="B68">
        <f>ROUND(B66*Computation!$B$34,0)</f>
        <v>747</v>
      </c>
      <c r="C68">
        <f>ROUND(C66*Computation!$B$34,0)</f>
        <v>623</v>
      </c>
      <c r="D68">
        <f>ROUND(D66*Computation!$B$34,0)</f>
        <v>467</v>
      </c>
    </row>
    <row r="69" spans="1:5" x14ac:dyDescent="0.2">
      <c r="A69" t="s">
        <v>87</v>
      </c>
      <c r="B69">
        <f>B66-B68</f>
        <v>498</v>
      </c>
      <c r="C69">
        <f t="shared" ref="C69" si="24">C66-C68</f>
        <v>415</v>
      </c>
      <c r="D69">
        <f t="shared" ref="D69" si="25">D66-D68</f>
        <v>311</v>
      </c>
    </row>
    <row r="70" spans="1:5" x14ac:dyDescent="0.2">
      <c r="A70" t="s">
        <v>88</v>
      </c>
      <c r="B70">
        <f>ROUND(B67*Computation!$B$34,0)</f>
        <v>320</v>
      </c>
      <c r="C70">
        <f>ROUND(C67*Computation!$B$34,0)</f>
        <v>267</v>
      </c>
      <c r="D70">
        <f>ROUND(D67*Computation!$B$34,0)</f>
        <v>200</v>
      </c>
    </row>
    <row r="71" spans="1:5" x14ac:dyDescent="0.2">
      <c r="A71" t="s">
        <v>89</v>
      </c>
      <c r="B71">
        <f>B67-B70</f>
        <v>214</v>
      </c>
      <c r="C71">
        <f t="shared" ref="C71" si="26">C67-C70</f>
        <v>178</v>
      </c>
      <c r="D71">
        <f t="shared" ref="D71" si="27">D67-D70</f>
        <v>134</v>
      </c>
    </row>
    <row r="72" spans="1:5" x14ac:dyDescent="0.2">
      <c r="A72" t="s">
        <v>90</v>
      </c>
      <c r="B72">
        <f>SUM(B70:B71)</f>
        <v>534</v>
      </c>
      <c r="C72">
        <f t="shared" ref="C72" si="28">SUM(C70:C71)</f>
        <v>445</v>
      </c>
      <c r="D72">
        <f t="shared" ref="D72" si="29">SUM(D70:D71)</f>
        <v>334</v>
      </c>
    </row>
    <row r="74" spans="1:5" x14ac:dyDescent="0.2">
      <c r="A74" s="4" t="s">
        <v>94</v>
      </c>
      <c r="B74" s="18">
        <v>25000</v>
      </c>
      <c r="C74" s="18">
        <v>35000</v>
      </c>
      <c r="D74" s="18">
        <v>45000</v>
      </c>
      <c r="E74" s="18" t="s">
        <v>82</v>
      </c>
    </row>
    <row r="75" spans="1:5" x14ac:dyDescent="0.2">
      <c r="A75" t="s">
        <v>83</v>
      </c>
      <c r="B75">
        <f>ROUND(Computation!$D$16*Computation!B29,0)+C75</f>
        <v>1296</v>
      </c>
      <c r="C75">
        <f>ROUND(Computation!$D$16*Computation!B30,0)+D75</f>
        <v>1080</v>
      </c>
      <c r="D75">
        <f>ROUND(Computation!$D$16*Computation!B31,0)</f>
        <v>810</v>
      </c>
      <c r="E75">
        <f>ROUND(Computation!$D$16,0)</f>
        <v>1800</v>
      </c>
    </row>
    <row r="76" spans="1:5" x14ac:dyDescent="0.2">
      <c r="A76" t="s">
        <v>84</v>
      </c>
      <c r="B76">
        <f>ROUND(B75*'Static Data'!$B$5,0)</f>
        <v>985</v>
      </c>
      <c r="C76">
        <f>ROUND(C75*'Static Data'!$B$5,0)</f>
        <v>821</v>
      </c>
      <c r="D76">
        <f>ROUND(D75*'Static Data'!$B$5,0)</f>
        <v>616</v>
      </c>
    </row>
    <row r="77" spans="1:5" x14ac:dyDescent="0.2">
      <c r="A77" t="s">
        <v>85</v>
      </c>
      <c r="B77">
        <f>B75-B76</f>
        <v>311</v>
      </c>
      <c r="C77">
        <f t="shared" ref="C77" si="30">C75-C76</f>
        <v>259</v>
      </c>
      <c r="D77">
        <f t="shared" ref="D77" si="31">D75-D76</f>
        <v>194</v>
      </c>
    </row>
    <row r="78" spans="1:5" x14ac:dyDescent="0.2">
      <c r="A78" t="s">
        <v>86</v>
      </c>
      <c r="B78">
        <f>ROUND(B76*Computation!$B$34,0)</f>
        <v>591</v>
      </c>
      <c r="C78">
        <f>ROUND(C76*Computation!$B$34,0)</f>
        <v>493</v>
      </c>
      <c r="D78">
        <f>ROUND(D76*Computation!$B$34,0)</f>
        <v>370</v>
      </c>
    </row>
    <row r="79" spans="1:5" x14ac:dyDescent="0.2">
      <c r="A79" t="s">
        <v>87</v>
      </c>
      <c r="B79">
        <f>B76-B78</f>
        <v>394</v>
      </c>
      <c r="C79">
        <f t="shared" ref="C79" si="32">C76-C78</f>
        <v>328</v>
      </c>
      <c r="D79">
        <f t="shared" ref="D79" si="33">D76-D78</f>
        <v>246</v>
      </c>
    </row>
    <row r="80" spans="1:5" x14ac:dyDescent="0.2">
      <c r="A80" t="s">
        <v>88</v>
      </c>
      <c r="B80">
        <f>ROUND(B77*Computation!$B$34,0)</f>
        <v>187</v>
      </c>
      <c r="C80">
        <f>ROUND(C77*Computation!$B$34,0)</f>
        <v>155</v>
      </c>
      <c r="D80">
        <f>ROUND(D77*Computation!$B$34,0)</f>
        <v>116</v>
      </c>
    </row>
    <row r="81" spans="1:5" x14ac:dyDescent="0.2">
      <c r="A81" t="s">
        <v>89</v>
      </c>
      <c r="B81">
        <f>B77-B80</f>
        <v>124</v>
      </c>
      <c r="C81">
        <f t="shared" ref="C81" si="34">C77-C80</f>
        <v>104</v>
      </c>
      <c r="D81">
        <f t="shared" ref="D81" si="35">D77-D80</f>
        <v>78</v>
      </c>
    </row>
    <row r="82" spans="1:5" x14ac:dyDescent="0.2">
      <c r="A82" t="s">
        <v>90</v>
      </c>
      <c r="B82">
        <f>SUM(B80:B81)</f>
        <v>311</v>
      </c>
      <c r="C82">
        <f t="shared" ref="C82" si="36">SUM(C80:C81)</f>
        <v>259</v>
      </c>
      <c r="D82">
        <f t="shared" ref="D82" si="37">SUM(D80:D81)</f>
        <v>194</v>
      </c>
    </row>
    <row r="84" spans="1:5" x14ac:dyDescent="0.2">
      <c r="A84" s="4" t="s">
        <v>95</v>
      </c>
      <c r="B84" s="18">
        <v>25000</v>
      </c>
      <c r="C84" s="18">
        <v>35000</v>
      </c>
      <c r="D84" s="18">
        <v>45000</v>
      </c>
      <c r="E84" s="18" t="s">
        <v>82</v>
      </c>
    </row>
    <row r="85" spans="1:5" x14ac:dyDescent="0.2">
      <c r="A85" t="s">
        <v>83</v>
      </c>
      <c r="B85">
        <f>ROUND(Computation!$D$17*Computation!B29,0)+C85</f>
        <v>1424</v>
      </c>
      <c r="C85">
        <f>ROUND(Computation!$D$17*Computation!B30,0)+D85</f>
        <v>1187</v>
      </c>
      <c r="D85">
        <f>ROUND(Computation!$D$17*Computation!B31,0)</f>
        <v>890</v>
      </c>
      <c r="E85">
        <f>ROUND(Computation!$D$17,0)</f>
        <v>1978</v>
      </c>
    </row>
    <row r="86" spans="1:5" x14ac:dyDescent="0.2">
      <c r="A86" t="s">
        <v>84</v>
      </c>
      <c r="B86">
        <f>ROUND(B85*'Static Data'!$B$6,0)</f>
        <v>1125</v>
      </c>
      <c r="C86">
        <f>ROUND(C85*'Static Data'!$B$6,0)</f>
        <v>938</v>
      </c>
      <c r="D86">
        <f>ROUND(D85*'Static Data'!$B$6,0)</f>
        <v>703</v>
      </c>
    </row>
    <row r="87" spans="1:5" x14ac:dyDescent="0.2">
      <c r="A87" t="s">
        <v>85</v>
      </c>
      <c r="B87">
        <f>B85-B86</f>
        <v>299</v>
      </c>
      <c r="C87">
        <f t="shared" ref="C87" si="38">C85-C86</f>
        <v>249</v>
      </c>
      <c r="D87">
        <f t="shared" ref="D87" si="39">D85-D86</f>
        <v>187</v>
      </c>
    </row>
    <row r="88" spans="1:5" x14ac:dyDescent="0.2">
      <c r="A88" t="s">
        <v>86</v>
      </c>
      <c r="B88">
        <f>ROUND(B86*Computation!$B$34,0)</f>
        <v>675</v>
      </c>
      <c r="C88">
        <f>ROUND(C86*Computation!$B$34,0)</f>
        <v>563</v>
      </c>
      <c r="D88">
        <f>ROUND(D86*Computation!$B$34,0)</f>
        <v>422</v>
      </c>
    </row>
    <row r="89" spans="1:5" x14ac:dyDescent="0.2">
      <c r="A89" t="s">
        <v>87</v>
      </c>
      <c r="B89">
        <f>B86-B88</f>
        <v>450</v>
      </c>
      <c r="C89">
        <f t="shared" ref="C89" si="40">C86-C88</f>
        <v>375</v>
      </c>
      <c r="D89">
        <f t="shared" ref="D89" si="41">D86-D88</f>
        <v>281</v>
      </c>
    </row>
    <row r="90" spans="1:5" x14ac:dyDescent="0.2">
      <c r="A90" t="s">
        <v>88</v>
      </c>
      <c r="B90">
        <f>ROUND(B87*Computation!$B$34,0)</f>
        <v>179</v>
      </c>
      <c r="C90">
        <f>ROUND(C87*Computation!$B$34,0)</f>
        <v>149</v>
      </c>
      <c r="D90">
        <f>ROUND(D87*Computation!$B$34,0)</f>
        <v>112</v>
      </c>
    </row>
    <row r="91" spans="1:5" x14ac:dyDescent="0.2">
      <c r="A91" t="s">
        <v>89</v>
      </c>
      <c r="B91">
        <f>B87-B90</f>
        <v>120</v>
      </c>
      <c r="C91">
        <f t="shared" ref="C91" si="42">C87-C90</f>
        <v>100</v>
      </c>
      <c r="D91">
        <f t="shared" ref="D91" si="43">D87-D90</f>
        <v>75</v>
      </c>
    </row>
    <row r="92" spans="1:5" x14ac:dyDescent="0.2">
      <c r="A92" t="s">
        <v>90</v>
      </c>
      <c r="B92">
        <f>SUM(B90:B91)</f>
        <v>299</v>
      </c>
      <c r="C92">
        <f t="shared" ref="C92" si="44">SUM(C90:C91)</f>
        <v>249</v>
      </c>
      <c r="D92">
        <f t="shared" ref="D92" si="45">SUM(D90:D91)</f>
        <v>187</v>
      </c>
    </row>
    <row r="93" spans="1:5" x14ac:dyDescent="0.2">
      <c r="D93" s="1"/>
    </row>
    <row r="94" spans="1:5" s="4" customFormat="1" x14ac:dyDescent="0.2">
      <c r="A94" s="4" t="s">
        <v>96</v>
      </c>
      <c r="B94" s="4" t="s">
        <v>97</v>
      </c>
      <c r="C94" s="4" t="s">
        <v>98</v>
      </c>
      <c r="D94" s="4" t="s">
        <v>99</v>
      </c>
      <c r="E94" s="4" t="s">
        <v>100</v>
      </c>
    </row>
    <row r="95" spans="1:5" x14ac:dyDescent="0.2">
      <c r="A95" t="s">
        <v>6</v>
      </c>
      <c r="B95">
        <f>B42</f>
        <v>592</v>
      </c>
      <c r="C95" s="23">
        <v>1542</v>
      </c>
      <c r="D95" s="1">
        <f>Computation!E21</f>
        <v>1.5360983102918587E-3</v>
      </c>
      <c r="E95">
        <f>ROUND(B95*(1+D95),0)</f>
        <v>593</v>
      </c>
    </row>
    <row r="96" spans="1:5" x14ac:dyDescent="0.2">
      <c r="A96" t="s">
        <v>7</v>
      </c>
      <c r="B96">
        <f>B52</f>
        <v>1297</v>
      </c>
      <c r="C96" s="23">
        <v>920</v>
      </c>
      <c r="D96" s="1">
        <f>Computation!E22</f>
        <v>3.7936772046589018E-2</v>
      </c>
      <c r="E96">
        <f t="shared" ref="E96:E100" si="46">ROUND(B96*(1+D96),0)</f>
        <v>1346</v>
      </c>
    </row>
    <row r="97" spans="1:5" x14ac:dyDescent="0.2">
      <c r="A97" t="s">
        <v>8</v>
      </c>
      <c r="B97">
        <f>B62</f>
        <v>676</v>
      </c>
      <c r="C97" s="23">
        <v>909</v>
      </c>
      <c r="D97" s="1">
        <f>Computation!E23</f>
        <v>3.795966785290629E-2</v>
      </c>
      <c r="E97">
        <f t="shared" si="46"/>
        <v>702</v>
      </c>
    </row>
    <row r="98" spans="1:5" x14ac:dyDescent="0.2">
      <c r="A98" t="s">
        <v>9</v>
      </c>
      <c r="B98">
        <f>B72</f>
        <v>534</v>
      </c>
      <c r="C98" s="23">
        <v>876</v>
      </c>
      <c r="D98" s="1">
        <f>Computation!E24</f>
        <v>-2.0712510356255178E-2</v>
      </c>
      <c r="E98">
        <f t="shared" si="46"/>
        <v>523</v>
      </c>
    </row>
    <row r="99" spans="1:5" x14ac:dyDescent="0.2">
      <c r="A99" t="s">
        <v>10</v>
      </c>
      <c r="B99">
        <f>B82</f>
        <v>311</v>
      </c>
      <c r="C99" s="23">
        <v>641</v>
      </c>
      <c r="D99" s="1">
        <f>Computation!E25</f>
        <v>-2.1034678794769755E-2</v>
      </c>
      <c r="E99">
        <f t="shared" si="46"/>
        <v>304</v>
      </c>
    </row>
    <row r="100" spans="1:5" x14ac:dyDescent="0.2">
      <c r="A100" t="s">
        <v>11</v>
      </c>
      <c r="B100">
        <f>B92</f>
        <v>299</v>
      </c>
      <c r="C100" s="23">
        <v>618</v>
      </c>
      <c r="D100" s="1">
        <f>Computation!E26</f>
        <v>0.12494632889652212</v>
      </c>
      <c r="E100">
        <f t="shared" si="46"/>
        <v>336</v>
      </c>
    </row>
    <row r="102" spans="1:5" x14ac:dyDescent="0.2">
      <c r="A102" t="s">
        <v>101</v>
      </c>
      <c r="B102" s="22">
        <v>2024</v>
      </c>
    </row>
    <row r="103" spans="1:5" x14ac:dyDescent="0.2">
      <c r="A103" t="s">
        <v>102</v>
      </c>
      <c r="B103" s="23">
        <v>37</v>
      </c>
    </row>
    <row r="104" spans="1:5" x14ac:dyDescent="0.2">
      <c r="A104" t="s">
        <v>103</v>
      </c>
      <c r="B104" s="1">
        <f>AVERAGE(D95:D100)</f>
        <v>2.6771946325880727E-2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Zip Data</vt:lpstr>
      <vt:lpstr>Static Data</vt:lpstr>
      <vt:lpstr>Computation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2019-03-12T22:30:04Z</dcterms:modified>
  <cp:category/>
  <cp:contentStatus/>
</cp:coreProperties>
</file>