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cullen/Desktop/"/>
    </mc:Choice>
  </mc:AlternateContent>
  <xr:revisionPtr revIDLastSave="0" documentId="13_ncr:1_{0590336C-35CD-0F41-BDEF-7BF0C383509D}" xr6:coauthVersionLast="43" xr6:coauthVersionMax="43" xr10:uidLastSave="{00000000-0000-0000-0000-000000000000}"/>
  <bookViews>
    <workbookView xWindow="25660" yWindow="460" windowWidth="25600" windowHeight="15540" firstSheet="2" activeTab="2" xr2:uid="{00000000-000D-0000-FFFF-FFFF00000000}"/>
  </bookViews>
  <sheets>
    <sheet name="Static Data" sheetId="1" r:id="rId1"/>
    <sheet name="Computation" sheetId="2" r:id="rId2"/>
    <sheet name="Output" sheetId="3" r:id="rId3"/>
    <sheet name="VERSION" sheetId="4" r:id="rId4"/>
    <sheet name="Zip Data 95670" sheetId="5" r:id="rId5"/>
    <sheet name="Zip Data 95655" sheetId="6" r:id="rId6"/>
    <sheet name="Zip Data 95827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3" l="1"/>
  <c r="C21" i="3" s="1"/>
  <c r="B22" i="3" s="1"/>
  <c r="C22" i="3" s="1"/>
  <c r="B23" i="3" s="1"/>
  <c r="C23" i="3" s="1"/>
  <c r="B24" i="3" s="1"/>
  <c r="C24" i="3" s="1"/>
  <c r="B25" i="3" s="1"/>
  <c r="C25" i="3" s="1"/>
  <c r="B19" i="3"/>
  <c r="D25" i="3" s="1"/>
  <c r="D92" i="3"/>
  <c r="C92" i="3"/>
  <c r="B92" i="3"/>
  <c r="D82" i="3"/>
  <c r="C82" i="3"/>
  <c r="B82" i="3"/>
  <c r="D72" i="3"/>
  <c r="C72" i="3"/>
  <c r="B72" i="3"/>
  <c r="D62" i="3"/>
  <c r="C62" i="3"/>
  <c r="B62" i="3"/>
  <c r="D52" i="3"/>
  <c r="C52" i="3"/>
  <c r="B52" i="3"/>
  <c r="D42" i="3"/>
  <c r="C42" i="3"/>
  <c r="B42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D22" i="3"/>
  <c r="D21" i="3"/>
  <c r="D24" i="3"/>
  <c r="B7" i="3"/>
  <c r="B29" i="2"/>
  <c r="B25" i="2"/>
  <c r="D22" i="2"/>
  <c r="C22" i="2"/>
  <c r="B22" i="2"/>
  <c r="D21" i="2"/>
  <c r="C21" i="2"/>
  <c r="B21" i="2"/>
  <c r="D20" i="2"/>
  <c r="C20" i="2"/>
  <c r="B20" i="2"/>
  <c r="B8" i="2"/>
  <c r="C8" i="2"/>
  <c r="D8" i="2"/>
  <c r="E8" i="2"/>
  <c r="D7" i="2"/>
  <c r="E7" i="2"/>
  <c r="C7" i="2"/>
  <c r="B7" i="2"/>
  <c r="D6" i="2"/>
  <c r="E6" i="2"/>
  <c r="B6" i="2"/>
  <c r="C6" i="2"/>
  <c r="C5" i="2"/>
  <c r="D5" i="2"/>
  <c r="E5" i="2"/>
  <c r="B5" i="2"/>
  <c r="B4" i="2"/>
  <c r="C4" i="2"/>
  <c r="D4" i="2"/>
  <c r="E4" i="2"/>
  <c r="B13" i="2"/>
  <c r="D3" i="2"/>
  <c r="E3" i="2"/>
  <c r="C3" i="2"/>
  <c r="B3" i="2"/>
  <c r="F3" i="2"/>
  <c r="G3" i="2"/>
  <c r="H3" i="2"/>
  <c r="I3" i="2"/>
  <c r="E43" i="3"/>
  <c r="D43" i="3" s="1"/>
  <c r="B12" i="2"/>
  <c r="F7" i="2"/>
  <c r="G7" i="2"/>
  <c r="H7" i="2"/>
  <c r="I7" i="2"/>
  <c r="E83" i="3"/>
  <c r="B16" i="2"/>
  <c r="E73" i="3"/>
  <c r="F6" i="2"/>
  <c r="G6" i="2"/>
  <c r="H6" i="2"/>
  <c r="I6" i="2"/>
  <c r="B15" i="2"/>
  <c r="F5" i="2"/>
  <c r="G5" i="2"/>
  <c r="H5" i="2"/>
  <c r="I5" i="2"/>
  <c r="B14" i="2"/>
  <c r="F4" i="2"/>
  <c r="G4" i="2"/>
  <c r="H4" i="2"/>
  <c r="I4" i="2"/>
  <c r="B17" i="2"/>
  <c r="E93" i="3"/>
  <c r="D93" i="3" s="1"/>
  <c r="D94" i="3" s="1"/>
  <c r="F8" i="2"/>
  <c r="G8" i="2"/>
  <c r="H8" i="2"/>
  <c r="I8" i="2"/>
  <c r="B26" i="2"/>
  <c r="B27" i="2"/>
  <c r="E53" i="3"/>
  <c r="D53" i="3" s="1"/>
  <c r="E63" i="3"/>
  <c r="D63" i="3" s="1"/>
  <c r="C63" i="3" s="1"/>
  <c r="B5" i="3"/>
  <c r="J4" i="2"/>
  <c r="C13" i="2"/>
  <c r="D13" i="2"/>
  <c r="E13" i="2"/>
  <c r="D104" i="3"/>
  <c r="J7" i="2"/>
  <c r="C16" i="2"/>
  <c r="D16" i="2"/>
  <c r="E16" i="2"/>
  <c r="D107" i="3"/>
  <c r="C14" i="2"/>
  <c r="D14" i="2"/>
  <c r="E14" i="2"/>
  <c r="D105" i="3"/>
  <c r="J5" i="2"/>
  <c r="J8" i="2"/>
  <c r="C17" i="2"/>
  <c r="D17" i="2"/>
  <c r="E17" i="2"/>
  <c r="D108" i="3"/>
  <c r="C15" i="2"/>
  <c r="D15" i="2"/>
  <c r="E15" i="2"/>
  <c r="D106" i="3"/>
  <c r="J6" i="2"/>
  <c r="D83" i="3"/>
  <c r="D84" i="3" s="1"/>
  <c r="J3" i="2"/>
  <c r="C12" i="2"/>
  <c r="D12" i="2"/>
  <c r="E12" i="2"/>
  <c r="D103" i="3"/>
  <c r="B112" i="3" l="1"/>
  <c r="D23" i="3"/>
  <c r="D54" i="3"/>
  <c r="D56" i="3" s="1"/>
  <c r="D57" i="3" s="1"/>
  <c r="C53" i="3"/>
  <c r="C83" i="3"/>
  <c r="C84" i="3" s="1"/>
  <c r="C86" i="3" s="1"/>
  <c r="C87" i="3" s="1"/>
  <c r="C93" i="3"/>
  <c r="B93" i="3" s="1"/>
  <c r="C73" i="3"/>
  <c r="B73" i="3" s="1"/>
  <c r="D64" i="3"/>
  <c r="D66" i="3" s="1"/>
  <c r="D67" i="3" s="1"/>
  <c r="D73" i="3"/>
  <c r="D74" i="3" s="1"/>
  <c r="D76" i="3" s="1"/>
  <c r="D77" i="3" s="1"/>
  <c r="C85" i="3"/>
  <c r="C64" i="3"/>
  <c r="B63" i="3"/>
  <c r="C65" i="3"/>
  <c r="D85" i="3"/>
  <c r="D86" i="3"/>
  <c r="D87" i="3" s="1"/>
  <c r="D96" i="3"/>
  <c r="D97" i="3" s="1"/>
  <c r="D95" i="3"/>
  <c r="D75" i="3"/>
  <c r="C43" i="3"/>
  <c r="D44" i="3"/>
  <c r="C74" i="3" l="1"/>
  <c r="C94" i="3"/>
  <c r="D65" i="3"/>
  <c r="B83" i="3"/>
  <c r="B84" i="3" s="1"/>
  <c r="B85" i="3" s="1"/>
  <c r="B88" i="3" s="1"/>
  <c r="B89" i="3" s="1"/>
  <c r="C54" i="3"/>
  <c r="C56" i="3" s="1"/>
  <c r="C57" i="3" s="1"/>
  <c r="C55" i="3"/>
  <c r="B53" i="3"/>
  <c r="B54" i="3" s="1"/>
  <c r="D68" i="3"/>
  <c r="C75" i="3"/>
  <c r="C78" i="3" s="1"/>
  <c r="C79" i="3" s="1"/>
  <c r="D55" i="3"/>
  <c r="B94" i="3"/>
  <c r="B95" i="3" s="1"/>
  <c r="B74" i="3"/>
  <c r="B75" i="3" s="1"/>
  <c r="D88" i="3"/>
  <c r="D89" i="3" s="1"/>
  <c r="B64" i="3"/>
  <c r="B65" i="3" s="1"/>
  <c r="C88" i="3"/>
  <c r="D78" i="3"/>
  <c r="C76" i="3"/>
  <c r="C77" i="3"/>
  <c r="C96" i="3"/>
  <c r="C97" i="3" s="1"/>
  <c r="C66" i="3"/>
  <c r="C67" i="3" s="1"/>
  <c r="B43" i="3"/>
  <c r="C44" i="3"/>
  <c r="C68" i="3"/>
  <c r="D46" i="3"/>
  <c r="D47" i="3"/>
  <c r="D98" i="3"/>
  <c r="C95" i="3"/>
  <c r="D45" i="3"/>
  <c r="B86" i="3"/>
  <c r="B87" i="3" s="1"/>
  <c r="D58" i="3" l="1"/>
  <c r="D59" i="3" s="1"/>
  <c r="B55" i="3"/>
  <c r="B56" i="3"/>
  <c r="B57" i="3" s="1"/>
  <c r="C58" i="3"/>
  <c r="C59" i="3"/>
  <c r="C60" i="3" s="1"/>
  <c r="D69" i="3"/>
  <c r="D70" i="3" s="1"/>
  <c r="B78" i="3"/>
  <c r="B98" i="3"/>
  <c r="B99" i="3"/>
  <c r="B68" i="3"/>
  <c r="B69" i="3" s="1"/>
  <c r="C46" i="3"/>
  <c r="C47" i="3" s="1"/>
  <c r="C80" i="3"/>
  <c r="D48" i="3"/>
  <c r="B76" i="3"/>
  <c r="B77" i="3" s="1"/>
  <c r="C98" i="3"/>
  <c r="C99" i="3" s="1"/>
  <c r="C45" i="3"/>
  <c r="C89" i="3"/>
  <c r="C90" i="3" s="1"/>
  <c r="D99" i="3"/>
  <c r="D100" i="3" s="1"/>
  <c r="C69" i="3"/>
  <c r="C70" i="3" s="1"/>
  <c r="B44" i="3"/>
  <c r="B45" i="3" s="1"/>
  <c r="D79" i="3"/>
  <c r="D80" i="3" s="1"/>
  <c r="B66" i="3"/>
  <c r="B67" i="3" s="1"/>
  <c r="D90" i="3"/>
  <c r="B96" i="3"/>
  <c r="B97" i="3" s="1"/>
  <c r="B90" i="3"/>
  <c r="B107" i="3" s="1"/>
  <c r="E107" i="3" s="1"/>
  <c r="B58" i="3" l="1"/>
  <c r="B59" i="3"/>
  <c r="D60" i="3"/>
  <c r="C48" i="3"/>
  <c r="B100" i="3"/>
  <c r="B108" i="3" s="1"/>
  <c r="E108" i="3" s="1"/>
  <c r="B48" i="3"/>
  <c r="B70" i="3"/>
  <c r="B105" i="3" s="1"/>
  <c r="E105" i="3" s="1"/>
  <c r="B46" i="3"/>
  <c r="B47" i="3" s="1"/>
  <c r="C100" i="3"/>
  <c r="D49" i="3"/>
  <c r="D50" i="3" s="1"/>
  <c r="B79" i="3"/>
  <c r="B80" i="3" s="1"/>
  <c r="B106" i="3" s="1"/>
  <c r="E106" i="3" s="1"/>
  <c r="B60" i="3" l="1"/>
  <c r="B104" i="3" s="1"/>
  <c r="E104" i="3" s="1"/>
  <c r="C49" i="3"/>
  <c r="C50" i="3" s="1"/>
  <c r="B49" i="3"/>
  <c r="B50" i="3" s="1"/>
  <c r="B103" i="3" s="1"/>
  <c r="E103" i="3" l="1"/>
  <c r="B8" i="3" s="1"/>
  <c r="B6" i="3"/>
</calcChain>
</file>

<file path=xl/sharedStrings.xml><?xml version="1.0" encoding="utf-8"?>
<sst xmlns="http://schemas.openxmlformats.org/spreadsheetml/2006/main" count="304" uniqueCount="136">
  <si>
    <t>Homeownership by Age</t>
  </si>
  <si>
    <t>https://www.census.gov/housing/hvs/files/currenthvspress.pdf</t>
  </si>
  <si>
    <t>35 and under</t>
  </si>
  <si>
    <t>35-44</t>
  </si>
  <si>
    <t>45-54</t>
  </si>
  <si>
    <t>55-64</t>
  </si>
  <si>
    <t>65+</t>
  </si>
  <si>
    <t>Population Growth by Age Segment</t>
  </si>
  <si>
    <t>Age Seg</t>
  </si>
  <si>
    <t>2017</t>
  </si>
  <si>
    <t>2018</t>
  </si>
  <si>
    <t>2019</t>
  </si>
  <si>
    <t>2020</t>
  </si>
  <si>
    <t>2021</t>
  </si>
  <si>
    <t>2022</t>
  </si>
  <si>
    <t>2023</t>
  </si>
  <si>
    <t>2024</t>
  </si>
  <si>
    <t>18-24</t>
  </si>
  <si>
    <t>25-34</t>
  </si>
  <si>
    <t>Population Growth by Year</t>
  </si>
  <si>
    <t>Market Growth Until 2023</t>
  </si>
  <si>
    <t>Delta</t>
  </si>
  <si>
    <t>% Change</t>
  </si>
  <si>
    <t>Income Segments</t>
  </si>
  <si>
    <t>Seg %</t>
  </si>
  <si>
    <t>Seg Count</t>
  </si>
  <si>
    <t>Pop Total</t>
  </si>
  <si>
    <t>Household Type</t>
  </si>
  <si>
    <t>Family</t>
  </si>
  <si>
    <t>Non-Family</t>
  </si>
  <si>
    <t>Total</t>
  </si>
  <si>
    <t>Total Population</t>
  </si>
  <si>
    <t>Market Info</t>
  </si>
  <si>
    <t>City, State</t>
  </si>
  <si>
    <t>Rancho Cordova,CA</t>
  </si>
  <si>
    <t>Coordinates</t>
  </si>
  <si>
    <t>TAM Type</t>
  </si>
  <si>
    <t>Est. Population</t>
  </si>
  <si>
    <t>Total Market Size</t>
  </si>
  <si>
    <t>Total USV</t>
  </si>
  <si>
    <t>Future Population Size</t>
  </si>
  <si>
    <t>Rent Info</t>
  </si>
  <si>
    <t>Maximum Rent</t>
  </si>
  <si>
    <t>Minimum Rent</t>
  </si>
  <si>
    <t>Average Rent</t>
  </si>
  <si>
    <t>Rent To Income</t>
  </si>
  <si>
    <t>Target RTI</t>
  </si>
  <si>
    <t>Max RTI</t>
  </si>
  <si>
    <t/>
  </si>
  <si>
    <t>Lower Step</t>
  </si>
  <si>
    <t>Upper Step</t>
  </si>
  <si>
    <t>Categories</t>
  </si>
  <si>
    <t>Bottom</t>
  </si>
  <si>
    <t>Top</t>
  </si>
  <si>
    <t>Step Size</t>
  </si>
  <si>
    <t>Low</t>
  </si>
  <si>
    <t>Moderately Low</t>
  </si>
  <si>
    <t>Target</t>
  </si>
  <si>
    <t>Moderately High</t>
  </si>
  <si>
    <t>High</t>
  </si>
  <si>
    <t>Rent | Incomes</t>
  </si>
  <si>
    <t>End of RTI</t>
  </si>
  <si>
    <t>Age Segment: 18-24</t>
  </si>
  <si>
    <t>All</t>
  </si>
  <si>
    <t>Population</t>
  </si>
  <si>
    <t>Home Owners</t>
  </si>
  <si>
    <t>Renters</t>
  </si>
  <si>
    <t>Family HO</t>
  </si>
  <si>
    <t>Non-Family HO</t>
  </si>
  <si>
    <t>Family R</t>
  </si>
  <si>
    <t>Non-Family R</t>
  </si>
  <si>
    <t>Est. Market</t>
  </si>
  <si>
    <t>Age Segment: 25-34</t>
  </si>
  <si>
    <t>Age Segment: 35-44</t>
  </si>
  <si>
    <t>Age Segment: 45-54</t>
  </si>
  <si>
    <t>Age Segment: 55-64</t>
  </si>
  <si>
    <t>Age Segment: 65+</t>
  </si>
  <si>
    <t>Target Segment</t>
  </si>
  <si>
    <t>Est. Market Size</t>
  </si>
  <si>
    <t>USVs</t>
  </si>
  <si>
    <t>2024 Mkt Growth</t>
  </si>
  <si>
    <t>2024 Mkt Size</t>
  </si>
  <si>
    <t>Future Year</t>
  </si>
  <si>
    <t>Total Average Age</t>
  </si>
  <si>
    <t>Total Average Growth</t>
  </si>
  <si>
    <t>spreadsheet_kind</t>
  </si>
  <si>
    <t>tam</t>
  </si>
  <si>
    <t>spreadsheet_version</t>
  </si>
  <si>
    <t>Number of Households</t>
  </si>
  <si>
    <t>Population by Age Segment</t>
  </si>
  <si>
    <t>85+</t>
  </si>
  <si>
    <t>80-84</t>
  </si>
  <si>
    <t>75-79</t>
  </si>
  <si>
    <t>70-74</t>
  </si>
  <si>
    <t>67-69</t>
  </si>
  <si>
    <t>65-66</t>
  </si>
  <si>
    <t>62-64</t>
  </si>
  <si>
    <t>60-61</t>
  </si>
  <si>
    <t>55-59</t>
  </si>
  <si>
    <t>50-54</t>
  </si>
  <si>
    <t>45-49</t>
  </si>
  <si>
    <t>40-44</t>
  </si>
  <si>
    <t>35-39</t>
  </si>
  <si>
    <t>30-34</t>
  </si>
  <si>
    <t>25-29</t>
  </si>
  <si>
    <t>22-24</t>
  </si>
  <si>
    <t>21</t>
  </si>
  <si>
    <t>20</t>
  </si>
  <si>
    <t>18-19</t>
  </si>
  <si>
    <t>15-17</t>
  </si>
  <si>
    <t>10-14</t>
  </si>
  <si>
    <t>5-9</t>
  </si>
  <si>
    <t>0-4</t>
  </si>
  <si>
    <t>Household by Type</t>
  </si>
  <si>
    <t>Married</t>
  </si>
  <si>
    <t>Single Female</t>
  </si>
  <si>
    <t>Single Male</t>
  </si>
  <si>
    <t>One Person</t>
  </si>
  <si>
    <t>Income Distribution</t>
  </si>
  <si>
    <t>$200k</t>
  </si>
  <si>
    <t>$150-200k</t>
  </si>
  <si>
    <t>$125-150k</t>
  </si>
  <si>
    <t>$100-125k</t>
  </si>
  <si>
    <t>$75-100k</t>
  </si>
  <si>
    <t>$60-75k</t>
  </si>
  <si>
    <t>$50-60k</t>
  </si>
  <si>
    <t>$45-50k</t>
  </si>
  <si>
    <t>$40-45k</t>
  </si>
  <si>
    <t>$35-40k</t>
  </si>
  <si>
    <t>$30-35k</t>
  </si>
  <si>
    <t>$25-30k</t>
  </si>
  <si>
    <t>$20-25k</t>
  </si>
  <si>
    <t>$15-20k</t>
  </si>
  <si>
    <t>$10-15k</t>
  </si>
  <si>
    <t>&lt; $10k</t>
  </si>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</sst>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%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44" fontId="1" fillId="0" borderId="0"/>
    <xf numFmtId="0" fontId="6" fillId="2" borderId="0"/>
    <xf numFmtId="0" fontId="7" fillId="3" borderId="0"/>
    <xf numFmtId="0" fontId="8" fillId="4" borderId="0"/>
    <xf numFmtId="0" fontId="1" fillId="5" borderId="0"/>
    <xf numFmtId="0" fontId="1" fillId="6" borderId="0"/>
  </cellStyleXfs>
  <cellXfs count="26">
    <xf numFmtId="0" fontId="0" fillId="0" borderId="0" xfId="0"/>
    <xf numFmtId="10" fontId="0" fillId="0" borderId="0" xfId="0" applyNumberFormat="1"/>
    <xf numFmtId="1" fontId="0" fillId="0" borderId="0" xfId="0" applyNumberFormat="1"/>
    <xf numFmtId="9" fontId="0" fillId="0" borderId="0" xfId="1" applyNumberFormat="1" applyFont="1"/>
    <xf numFmtId="10" fontId="0" fillId="0" borderId="0" xfId="1" applyNumberFormat="1" applyFont="1"/>
    <xf numFmtId="164" fontId="3" fillId="0" borderId="0" xfId="1" applyNumberFormat="1" applyFont="1" applyProtection="1">
      <protection locked="0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" fontId="5" fillId="0" borderId="0" xfId="0" applyNumberFormat="1" applyFont="1"/>
    <xf numFmtId="0" fontId="7" fillId="3" borderId="0" xfId="4"/>
    <xf numFmtId="0" fontId="6" fillId="2" borderId="0" xfId="3"/>
    <xf numFmtId="0" fontId="8" fillId="4" borderId="0" xfId="5"/>
    <xf numFmtId="9" fontId="8" fillId="4" borderId="0" xfId="5" applyNumberFormat="1"/>
    <xf numFmtId="9" fontId="1" fillId="5" borderId="0" xfId="6" applyNumberFormat="1"/>
    <xf numFmtId="0" fontId="1" fillId="6" borderId="0" xfId="7"/>
    <xf numFmtId="10" fontId="7" fillId="3" borderId="0" xfId="4" applyNumberFormat="1"/>
    <xf numFmtId="9" fontId="7" fillId="3" borderId="0" xfId="4" applyNumberFormat="1"/>
    <xf numFmtId="9" fontId="7" fillId="3" borderId="0" xfId="1" applyNumberFormat="1" applyFont="1" applyFill="1"/>
    <xf numFmtId="10" fontId="8" fillId="4" borderId="0" xfId="5" applyNumberFormat="1"/>
    <xf numFmtId="44" fontId="0" fillId="0" borderId="0" xfId="2" applyFont="1"/>
    <xf numFmtId="165" fontId="0" fillId="0" borderId="0" xfId="1" applyNumberFormat="1" applyFont="1"/>
    <xf numFmtId="6" fontId="6" fillId="2" borderId="0" xfId="3" applyNumberFormat="1"/>
    <xf numFmtId="6" fontId="0" fillId="0" borderId="0" xfId="0" applyNumberFormat="1"/>
    <xf numFmtId="44" fontId="2" fillId="0" borderId="0" xfId="0" applyNumberFormat="1" applyFont="1" applyAlignment="1">
      <alignment horizontal="right"/>
    </xf>
  </cellXfs>
  <cellStyles count="8">
    <cellStyle name="20% - Accent2" xfId="6" builtinId="34"/>
    <cellStyle name="40% - Accent2" xfId="7" builtinId="35"/>
    <cellStyle name="Bad" xfId="5" builtinId="27"/>
    <cellStyle name="Currency" xfId="2" builtinId="4"/>
    <cellStyle name="Good" xfId="3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A10" sqref="A10"/>
    </sheetView>
  </sheetViews>
  <sheetFormatPr baseColWidth="10" defaultColWidth="11" defaultRowHeight="16" x14ac:dyDescent="0.2"/>
  <sheetData>
    <row r="1" spans="1:9" x14ac:dyDescent="0.2">
      <c r="A1" s="6" t="s">
        <v>0</v>
      </c>
      <c r="B1" s="6"/>
      <c r="C1" s="6" t="s">
        <v>1</v>
      </c>
      <c r="D1" s="6"/>
      <c r="E1" s="6"/>
      <c r="F1" s="6"/>
      <c r="G1" s="6"/>
      <c r="H1" s="6"/>
      <c r="I1" s="6"/>
    </row>
    <row r="2" spans="1:9" x14ac:dyDescent="0.2">
      <c r="A2" s="6" t="s">
        <v>2</v>
      </c>
      <c r="B2" s="6">
        <v>0.37</v>
      </c>
      <c r="C2" s="6"/>
      <c r="D2" s="6"/>
      <c r="E2" s="6"/>
      <c r="F2" s="6"/>
      <c r="G2" s="6"/>
      <c r="H2" s="6"/>
      <c r="I2" s="6"/>
    </row>
    <row r="3" spans="1:9" x14ac:dyDescent="0.2">
      <c r="A3" s="6" t="s">
        <v>3</v>
      </c>
      <c r="B3" s="6">
        <v>0.61</v>
      </c>
      <c r="C3" s="6"/>
      <c r="D3" s="6"/>
      <c r="E3" s="6"/>
      <c r="F3" s="6"/>
      <c r="G3" s="6"/>
      <c r="H3" s="6"/>
      <c r="I3" s="6"/>
    </row>
    <row r="4" spans="1:9" x14ac:dyDescent="0.2">
      <c r="A4" s="6" t="s">
        <v>4</v>
      </c>
      <c r="B4" s="6">
        <v>0.7</v>
      </c>
      <c r="C4" s="6"/>
      <c r="D4" s="6"/>
      <c r="E4" s="6"/>
      <c r="F4" s="6"/>
      <c r="G4" s="6"/>
      <c r="H4" s="6"/>
      <c r="I4" s="6"/>
    </row>
    <row r="5" spans="1:9" x14ac:dyDescent="0.2">
      <c r="A5" s="6" t="s">
        <v>5</v>
      </c>
      <c r="B5" s="6">
        <v>0.76</v>
      </c>
      <c r="C5" s="6"/>
      <c r="D5" s="6"/>
      <c r="E5" s="6"/>
      <c r="F5" s="6"/>
      <c r="G5" s="6"/>
      <c r="H5" s="6"/>
      <c r="I5" s="6"/>
    </row>
    <row r="6" spans="1:9" x14ac:dyDescent="0.2">
      <c r="A6" s="6" t="s">
        <v>6</v>
      </c>
      <c r="B6" s="6">
        <v>0.79</v>
      </c>
      <c r="C6" s="6"/>
      <c r="D6" s="6"/>
      <c r="E6" s="6"/>
      <c r="F6" s="6"/>
      <c r="G6" s="6"/>
      <c r="H6" s="6"/>
      <c r="I6" s="6"/>
    </row>
    <row r="8" spans="1:9" x14ac:dyDescent="0.2">
      <c r="A8" s="6" t="s">
        <v>7</v>
      </c>
      <c r="B8" s="6"/>
      <c r="C8" s="6"/>
      <c r="D8" s="6"/>
      <c r="E8" s="6"/>
      <c r="F8" s="6"/>
      <c r="G8" s="6"/>
      <c r="H8" s="6"/>
      <c r="I8" s="6"/>
    </row>
    <row r="9" spans="1:9" x14ac:dyDescent="0.2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</row>
    <row r="10" spans="1:9" x14ac:dyDescent="0.2">
      <c r="A10" s="6" t="s">
        <v>17</v>
      </c>
      <c r="B10" s="6">
        <v>-3.82E-3</v>
      </c>
      <c r="C10" s="6">
        <v>-3.82E-3</v>
      </c>
      <c r="D10" s="6">
        <v>-3.82E-3</v>
      </c>
      <c r="E10" s="6">
        <v>-3.82E-3</v>
      </c>
      <c r="F10" s="6">
        <v>1.42E-3</v>
      </c>
      <c r="G10" s="6">
        <v>1.42E-3</v>
      </c>
      <c r="H10" s="6">
        <v>1.42E-3</v>
      </c>
      <c r="I10" s="6">
        <v>1.42E-3</v>
      </c>
    </row>
    <row r="11" spans="1:9" x14ac:dyDescent="0.2">
      <c r="A11" s="6" t="s">
        <v>18</v>
      </c>
      <c r="B11" s="6">
        <v>1.04E-2</v>
      </c>
      <c r="C11" s="6">
        <v>1.04E-2</v>
      </c>
      <c r="D11" s="6">
        <v>1.04E-2</v>
      </c>
      <c r="E11" s="6">
        <v>1.04E-2</v>
      </c>
      <c r="F11" s="6">
        <v>9.4400000000000005E-3</v>
      </c>
      <c r="G11" s="6">
        <v>9.4400000000000005E-3</v>
      </c>
      <c r="H11" s="6">
        <v>9.4400000000000005E-3</v>
      </c>
      <c r="I11" s="6">
        <v>9.4400000000000005E-3</v>
      </c>
    </row>
    <row r="12" spans="1:9" x14ac:dyDescent="0.2">
      <c r="A12" s="6" t="s">
        <v>3</v>
      </c>
      <c r="B12" s="6">
        <v>1.04E-2</v>
      </c>
      <c r="C12" s="6">
        <v>1.04E-2</v>
      </c>
      <c r="D12" s="6">
        <v>1.04E-2</v>
      </c>
      <c r="E12" s="6">
        <v>1.04E-2</v>
      </c>
      <c r="F12" s="6">
        <v>9.4400000000000005E-3</v>
      </c>
      <c r="G12" s="6">
        <v>9.4400000000000005E-3</v>
      </c>
      <c r="H12" s="6">
        <v>9.4400000000000005E-3</v>
      </c>
      <c r="I12" s="6">
        <v>9.4400000000000005E-3</v>
      </c>
    </row>
    <row r="13" spans="1:9" x14ac:dyDescent="0.2">
      <c r="A13" s="6" t="s">
        <v>4</v>
      </c>
      <c r="B13" s="6">
        <v>-2.5500000000000002E-3</v>
      </c>
      <c r="C13" s="6">
        <v>-2.5500000000000002E-3</v>
      </c>
      <c r="D13" s="6">
        <v>-2.5500000000000002E-3</v>
      </c>
      <c r="E13" s="6">
        <v>-2.5500000000000002E-3</v>
      </c>
      <c r="F13" s="6">
        <v>-5.9100000000000003E-3</v>
      </c>
      <c r="G13" s="6">
        <v>-5.9100000000000003E-3</v>
      </c>
      <c r="H13" s="6">
        <v>-5.9100000000000003E-3</v>
      </c>
      <c r="I13" s="6">
        <v>-5.9100000000000003E-3</v>
      </c>
    </row>
    <row r="14" spans="1:9" x14ac:dyDescent="0.2">
      <c r="A14" s="6" t="s">
        <v>5</v>
      </c>
      <c r="B14" s="6">
        <v>-2.5500000000000002E-3</v>
      </c>
      <c r="C14" s="6">
        <v>-2.5500000000000002E-3</v>
      </c>
      <c r="D14" s="6">
        <v>-2.5500000000000002E-3</v>
      </c>
      <c r="E14" s="6">
        <v>-2.5500000000000002E-3</v>
      </c>
      <c r="F14" s="6">
        <v>-5.9100000000000003E-3</v>
      </c>
      <c r="G14" s="6">
        <v>-5.9100000000000003E-3</v>
      </c>
      <c r="H14" s="6">
        <v>-5.9100000000000003E-3</v>
      </c>
      <c r="I14" s="6">
        <v>-5.9100000000000003E-3</v>
      </c>
    </row>
    <row r="15" spans="1:9" x14ac:dyDescent="0.2">
      <c r="A15" s="6" t="s">
        <v>6</v>
      </c>
      <c r="B15" s="6">
        <v>3.0360000000000002E-2</v>
      </c>
      <c r="C15" s="6">
        <v>3.0360000000000002E-2</v>
      </c>
      <c r="D15" s="6">
        <v>3.0360000000000002E-2</v>
      </c>
      <c r="E15" s="6">
        <v>3.0360000000000002E-2</v>
      </c>
      <c r="F15" s="6">
        <v>3.5159999999999997E-2</v>
      </c>
      <c r="G15" s="6">
        <v>3.5159999999999997E-2</v>
      </c>
      <c r="H15" s="6">
        <v>3.5159999999999997E-2</v>
      </c>
      <c r="I15" s="6">
        <v>3.5159999999999997E-2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E23" sqref="E23"/>
    </sheetView>
  </sheetViews>
  <sheetFormatPr baseColWidth="10" defaultColWidth="11" defaultRowHeight="16" x14ac:dyDescent="0.2"/>
  <cols>
    <col min="1" max="1" width="17.5" style="6" customWidth="1"/>
    <col min="2" max="2" width="11.1640625" style="6" bestFit="1" customWidth="1"/>
  </cols>
  <sheetData>
    <row r="1" spans="1:10" x14ac:dyDescent="0.2">
      <c r="A1" s="7" t="s">
        <v>19</v>
      </c>
      <c r="B1" s="7"/>
      <c r="C1" s="7"/>
      <c r="D1" s="7"/>
      <c r="E1" s="7"/>
      <c r="F1" s="7"/>
      <c r="G1" s="7"/>
      <c r="H1" s="7"/>
      <c r="I1" s="7"/>
      <c r="J1" s="6"/>
    </row>
    <row r="2" spans="1:10" s="7" customFormat="1" x14ac:dyDescent="0.2">
      <c r="B2" s="7">
        <v>2016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  <c r="H2" s="7">
        <v>2022</v>
      </c>
      <c r="I2" s="7">
        <v>2023</v>
      </c>
      <c r="J2" s="7">
        <v>2024</v>
      </c>
    </row>
    <row r="3" spans="1:10" x14ac:dyDescent="0.2">
      <c r="A3" s="6" t="s">
        <v>17</v>
      </c>
      <c r="B3" s="13">
        <f>ROUND(('Zip Data 95670'!B1*('Zip Data 95670'!B23+'Zip Data 95670'!B22+'Zip Data 95670'!B21+'Zip Data 95670'!B20))+('Zip Data 95655'!B1*('Zip Data 95655'!B23+'Zip Data 95655'!B22+'Zip Data 95655'!B21+'Zip Data 95655'!B20))+('Zip Data 95827'!B1*('Zip Data 95827'!B23+'Zip Data 95827'!B22+'Zip Data 95827'!B21+'Zip Data 95827'!B20)), 0)</f>
        <v>6949</v>
      </c>
      <c r="C3" s="6">
        <f>ROUND(B3*(1+'Static Data'!B10),0)</f>
        <v>6922</v>
      </c>
      <c r="D3" s="6">
        <f>ROUND(C3*(1+'Static Data'!C10),0)</f>
        <v>6896</v>
      </c>
      <c r="E3" s="6">
        <f>ROUND(D3*(1+'Static Data'!D10),0)</f>
        <v>6870</v>
      </c>
      <c r="F3" s="6">
        <f>ROUND(E3*(1+'Static Data'!E10),0)</f>
        <v>6844</v>
      </c>
      <c r="G3" s="6">
        <f>ROUND(F3*(1+'Static Data'!F10),0)</f>
        <v>6854</v>
      </c>
      <c r="H3" s="6">
        <f>ROUND(G3*(1+'Static Data'!G10),0)</f>
        <v>6864</v>
      </c>
      <c r="I3" s="6">
        <f>ROUND(H3*(1+'Static Data'!H10),0)</f>
        <v>6874</v>
      </c>
      <c r="J3" s="6">
        <f>ROUND(I3*(1+'Static Data'!I10),0)</f>
        <v>6884</v>
      </c>
    </row>
    <row r="4" spans="1:10" x14ac:dyDescent="0.2">
      <c r="A4" s="6" t="s">
        <v>18</v>
      </c>
      <c r="B4" s="13">
        <f>ROUND(('Zip Data 95670'!B1*('Zip Data 95670'!B18+'Zip Data 95670'!B19))+('Zip Data 95655'!B1*('Zip Data 95655'!B18+'Zip Data 95655'!B19))+('Zip Data 95827'!B1*('Zip Data 95827'!B18+'Zip Data 95827'!B19)), 0)</f>
        <v>12307</v>
      </c>
      <c r="C4" s="6">
        <f>ROUND(B4*(1+'Static Data'!B11),0)</f>
        <v>12435</v>
      </c>
      <c r="D4" s="6">
        <f>ROUND(C4*(1+'Static Data'!C11),0)</f>
        <v>12564</v>
      </c>
      <c r="E4" s="6">
        <f>ROUND(D4*(1+'Static Data'!D11),0)</f>
        <v>12695</v>
      </c>
      <c r="F4" s="6">
        <f>ROUND(E4*(1+'Static Data'!E11),0)</f>
        <v>12827</v>
      </c>
      <c r="G4" s="6">
        <f>ROUND(F4*(1+'Static Data'!F11),0)</f>
        <v>12948</v>
      </c>
      <c r="H4" s="6">
        <f>ROUND(G4*(1+'Static Data'!G11),0)</f>
        <v>13070</v>
      </c>
      <c r="I4" s="6">
        <f>ROUND(H4*(1+'Static Data'!H11),0)</f>
        <v>13193</v>
      </c>
      <c r="J4" s="6">
        <f>ROUND(I4*(1+'Static Data'!I11),0)</f>
        <v>13318</v>
      </c>
    </row>
    <row r="5" spans="1:10" x14ac:dyDescent="0.2">
      <c r="A5" s="6" t="s">
        <v>3</v>
      </c>
      <c r="B5" s="13">
        <f>ROUND(('Zip Data 95670'!B1*('Zip Data 95670'!B17+'Zip Data 95670'!B16))+('Zip Data 95655'!B1*('Zip Data 95655'!B17+'Zip Data 95655'!B16))+('Zip Data 95827'!B1*('Zip Data 95827'!B17+'Zip Data 95827'!B16)), 0)</f>
        <v>10019</v>
      </c>
      <c r="C5" s="6">
        <f>ROUND(B5*(1+'Static Data'!B12),0)</f>
        <v>10123</v>
      </c>
      <c r="D5" s="6">
        <f>ROUND(C5*(1+'Static Data'!C12),0)</f>
        <v>10228</v>
      </c>
      <c r="E5" s="6">
        <f>ROUND(D5*(1+'Static Data'!D12),0)</f>
        <v>10334</v>
      </c>
      <c r="F5" s="6">
        <f>ROUND(E5*(1+'Static Data'!E12),0)</f>
        <v>10441</v>
      </c>
      <c r="G5" s="6">
        <f>ROUND(F5*(1+'Static Data'!F12),0)</f>
        <v>10540</v>
      </c>
      <c r="H5" s="6">
        <f>ROUND(G5*(1+'Static Data'!G12),0)</f>
        <v>10639</v>
      </c>
      <c r="I5" s="6">
        <f>ROUND(H5*(1+'Static Data'!H12),0)</f>
        <v>10739</v>
      </c>
      <c r="J5" s="6">
        <f>ROUND(I5*(1+'Static Data'!I12),0)</f>
        <v>10840</v>
      </c>
    </row>
    <row r="6" spans="1:10" x14ac:dyDescent="0.2">
      <c r="A6" s="6" t="s">
        <v>4</v>
      </c>
      <c r="B6" s="13">
        <f>ROUND(('Zip Data 95670'!B1*('Zip Data 95670'!B15+'Zip Data 95670'!B14))+('Zip Data 95655'!B1*('Zip Data 95655'!B15+'Zip Data 95655'!B14))+('Zip Data 95827'!B1*('Zip Data 95827'!B15+'Zip Data 95827'!B14)), 0)</f>
        <v>10710</v>
      </c>
      <c r="C6" s="6">
        <f>ROUND(B6*(1+'Static Data'!B13),0)</f>
        <v>10683</v>
      </c>
      <c r="D6" s="6">
        <f>ROUND(C6*(1+'Static Data'!C13),0)</f>
        <v>10656</v>
      </c>
      <c r="E6" s="6">
        <f>ROUND(D6*(1+'Static Data'!D13),0)</f>
        <v>10629</v>
      </c>
      <c r="F6" s="6">
        <f>ROUND(E6*(1+'Static Data'!E13),0)</f>
        <v>10602</v>
      </c>
      <c r="G6" s="6">
        <f>ROUND(F6*(1+'Static Data'!F13),0)</f>
        <v>10539</v>
      </c>
      <c r="H6" s="6">
        <f>ROUND(G6*(1+'Static Data'!G13),0)</f>
        <v>10477</v>
      </c>
      <c r="I6" s="6">
        <f>ROUND(H6*(1+'Static Data'!H13),0)</f>
        <v>10415</v>
      </c>
      <c r="J6" s="6">
        <f>ROUND(I6*(1+'Static Data'!I13),0)</f>
        <v>10353</v>
      </c>
    </row>
    <row r="7" spans="1:10" x14ac:dyDescent="0.2">
      <c r="A7" s="6" t="s">
        <v>5</v>
      </c>
      <c r="B7" s="13">
        <f>ROUND(('Zip Data 95670'!B1*('Zip Data 95670'!B13+'Zip Data 95670'!B12+'Zip Data 95670'!B11))+('Zip Data 95655'!B1*('Zip Data 95655'!B13+'Zip Data 95655'!B12+'Zip Data 95655'!B11))+('Zip Data 95827'!B1*('Zip Data 95827'!B13+'Zip Data 95827'!B12+'Zip Data 95827'!B11)), 0)</f>
        <v>9706</v>
      </c>
      <c r="C7" s="6">
        <f>ROUND(B7*(1+'Static Data'!B14),0)</f>
        <v>9681</v>
      </c>
      <c r="D7" s="6">
        <f>ROUND(C7*(1+'Static Data'!C14),0)</f>
        <v>9656</v>
      </c>
      <c r="E7" s="6">
        <f>ROUND(D7*(1+'Static Data'!D14),0)</f>
        <v>9631</v>
      </c>
      <c r="F7" s="6">
        <f>ROUND(E7*(1+'Static Data'!E14),0)</f>
        <v>9606</v>
      </c>
      <c r="G7" s="6">
        <f>ROUND(F7*(1+'Static Data'!F14),0)</f>
        <v>9549</v>
      </c>
      <c r="H7" s="6">
        <f>ROUND(G7*(1+'Static Data'!G14),0)</f>
        <v>9493</v>
      </c>
      <c r="I7" s="6">
        <f>ROUND(H7*(1+'Static Data'!H14),0)</f>
        <v>9437</v>
      </c>
      <c r="J7" s="6">
        <f>ROUND(I7*(1+'Static Data'!I14),0)</f>
        <v>9381</v>
      </c>
    </row>
    <row r="8" spans="1:10" x14ac:dyDescent="0.2">
      <c r="A8" s="6" t="s">
        <v>6</v>
      </c>
      <c r="B8" s="13">
        <f>ROUND(('Zip Data 95670'!B1*('Zip Data 95670'!B10+'Zip Data 95670'!B9+'Zip Data 95670'!B8+'Zip Data 95670'!B7+'Zip Data 95670'!B6+'Zip Data 95670'!B5))+('Zip Data 95655'!B1*('Zip Data 95655'!B10+'Zip Data 95655'!B9+'Zip Data 95655'!B8+'Zip Data 95655'!B7+'Zip Data 95655'!B6+'Zip Data 95655'!B5))+('Zip Data 95827'!B1*('Zip Data 95827'!B10+'Zip Data 95827'!B9+'Zip Data 95827'!B8+'Zip Data 95827'!B7+'Zip Data 95827'!B6+'Zip Data 95827'!B5)), 0)</f>
        <v>10864</v>
      </c>
      <c r="C8" s="6">
        <f>ROUND(B8*(1+'Static Data'!B15),0)</f>
        <v>11194</v>
      </c>
      <c r="D8" s="6">
        <f>ROUND(C8*(1+'Static Data'!C15),0)</f>
        <v>11534</v>
      </c>
      <c r="E8" s="6">
        <f>ROUND(D8*(1+'Static Data'!D15),0)</f>
        <v>11884</v>
      </c>
      <c r="F8" s="6">
        <f>ROUND(E8*(1+'Static Data'!E15),0)</f>
        <v>12245</v>
      </c>
      <c r="G8" s="6">
        <f>ROUND(F8*(1+'Static Data'!F15),0)</f>
        <v>12676</v>
      </c>
      <c r="H8" s="6">
        <f>ROUND(G8*(1+'Static Data'!G15),0)</f>
        <v>13122</v>
      </c>
      <c r="I8" s="6">
        <f>ROUND(H8*(1+'Static Data'!H15),0)</f>
        <v>13583</v>
      </c>
      <c r="J8" s="6">
        <f>ROUND(I8*(1+'Static Data'!I15),0)</f>
        <v>14061</v>
      </c>
    </row>
    <row r="10" spans="1:10" x14ac:dyDescent="0.2">
      <c r="A10" s="7" t="s">
        <v>20</v>
      </c>
      <c r="B10" s="7"/>
      <c r="C10" s="7"/>
      <c r="D10" s="7"/>
      <c r="E10" s="7"/>
      <c r="F10" s="6"/>
      <c r="G10" s="6"/>
      <c r="H10" s="6"/>
      <c r="I10" s="6"/>
      <c r="J10" s="6"/>
    </row>
    <row r="11" spans="1:10" x14ac:dyDescent="0.2">
      <c r="B11" s="6">
        <v>2019</v>
      </c>
      <c r="C11" s="6">
        <v>2024</v>
      </c>
      <c r="D11" s="6" t="s">
        <v>21</v>
      </c>
      <c r="E11" s="6" t="s">
        <v>22</v>
      </c>
      <c r="F11" s="6"/>
      <c r="G11" s="6"/>
      <c r="H11" s="6"/>
      <c r="I11" s="6"/>
      <c r="J11" s="6"/>
    </row>
    <row r="12" spans="1:10" x14ac:dyDescent="0.2">
      <c r="A12" s="6" t="s">
        <v>17</v>
      </c>
      <c r="B12" s="6">
        <f t="shared" ref="B12:B17" si="0">E3</f>
        <v>6870</v>
      </c>
      <c r="C12" s="6">
        <f t="shared" ref="C12:C17" si="1">I3</f>
        <v>6874</v>
      </c>
      <c r="D12" s="6">
        <f t="shared" ref="D12:D17" si="2">C12-B12</f>
        <v>4</v>
      </c>
      <c r="E12" s="4">
        <f t="shared" ref="E12:E17" si="3">D12/C12</f>
        <v>5.8190282222868783E-4</v>
      </c>
      <c r="F12" s="6"/>
      <c r="G12" s="6"/>
      <c r="H12" s="6"/>
      <c r="I12" s="6"/>
      <c r="J12" s="6"/>
    </row>
    <row r="13" spans="1:10" x14ac:dyDescent="0.2">
      <c r="A13" s="6" t="s">
        <v>18</v>
      </c>
      <c r="B13" s="6">
        <f t="shared" si="0"/>
        <v>12695</v>
      </c>
      <c r="C13" s="6">
        <f t="shared" si="1"/>
        <v>13193</v>
      </c>
      <c r="D13" s="6">
        <f t="shared" si="2"/>
        <v>498</v>
      </c>
      <c r="E13" s="4">
        <f t="shared" si="3"/>
        <v>3.7747290229667246E-2</v>
      </c>
      <c r="F13" s="6"/>
      <c r="G13" s="6"/>
      <c r="H13" s="6"/>
      <c r="I13" s="6"/>
      <c r="J13" s="6"/>
    </row>
    <row r="14" spans="1:10" x14ac:dyDescent="0.2">
      <c r="A14" s="6" t="s">
        <v>3</v>
      </c>
      <c r="B14" s="6">
        <f t="shared" si="0"/>
        <v>10334</v>
      </c>
      <c r="C14" s="6">
        <f t="shared" si="1"/>
        <v>10739</v>
      </c>
      <c r="D14" s="6">
        <f t="shared" si="2"/>
        <v>405</v>
      </c>
      <c r="E14" s="4">
        <f t="shared" si="3"/>
        <v>3.7713008660024208E-2</v>
      </c>
      <c r="F14" s="6"/>
      <c r="G14" s="6"/>
      <c r="H14" s="6"/>
      <c r="I14" s="6"/>
      <c r="J14" s="6"/>
    </row>
    <row r="15" spans="1:10" x14ac:dyDescent="0.2">
      <c r="A15" s="6" t="s">
        <v>4</v>
      </c>
      <c r="B15" s="6">
        <f t="shared" si="0"/>
        <v>10629</v>
      </c>
      <c r="C15" s="6">
        <f t="shared" si="1"/>
        <v>10415</v>
      </c>
      <c r="D15" s="6">
        <f t="shared" si="2"/>
        <v>-214</v>
      </c>
      <c r="E15" s="4">
        <f t="shared" si="3"/>
        <v>-2.0547287566010562E-2</v>
      </c>
      <c r="F15" s="6"/>
      <c r="G15" s="6"/>
      <c r="H15" s="6"/>
      <c r="I15" s="6"/>
      <c r="J15" s="6"/>
    </row>
    <row r="16" spans="1:10" x14ac:dyDescent="0.2">
      <c r="A16" s="6" t="s">
        <v>5</v>
      </c>
      <c r="B16" s="6">
        <f t="shared" si="0"/>
        <v>9631</v>
      </c>
      <c r="C16" s="6">
        <f t="shared" si="1"/>
        <v>9437</v>
      </c>
      <c r="D16" s="6">
        <f t="shared" si="2"/>
        <v>-194</v>
      </c>
      <c r="E16" s="4">
        <f t="shared" si="3"/>
        <v>-2.0557380523471443E-2</v>
      </c>
      <c r="F16" s="6"/>
      <c r="G16" s="6"/>
      <c r="H16" s="6"/>
      <c r="I16" s="6"/>
      <c r="J16" s="6"/>
    </row>
    <row r="17" spans="1:5" x14ac:dyDescent="0.2">
      <c r="A17" s="6" t="s">
        <v>6</v>
      </c>
      <c r="B17" s="6">
        <f t="shared" si="0"/>
        <v>11884</v>
      </c>
      <c r="C17" s="6">
        <f t="shared" si="1"/>
        <v>13583</v>
      </c>
      <c r="D17" s="6">
        <f t="shared" si="2"/>
        <v>1699</v>
      </c>
      <c r="E17" s="4">
        <f t="shared" si="3"/>
        <v>0.12508282411838328</v>
      </c>
    </row>
    <row r="19" spans="1:5" x14ac:dyDescent="0.2">
      <c r="A19" s="7" t="s">
        <v>23</v>
      </c>
      <c r="B19" s="7" t="s">
        <v>24</v>
      </c>
      <c r="C19" s="7" t="s">
        <v>25</v>
      </c>
      <c r="D19" s="7" t="s">
        <v>26</v>
      </c>
      <c r="E19" s="6"/>
    </row>
    <row r="20" spans="1:5" x14ac:dyDescent="0.2">
      <c r="A20" s="21">
        <v>45000</v>
      </c>
      <c r="B20" s="14">
        <f>C20/D20</f>
        <v>0.24000362852505583</v>
      </c>
      <c r="C20" s="2">
        <f>(('Zip Data 95670'!B44*'Zip Data 95670'!B1)+('Zip Data 95655'!B44*'Zip Data 95655'!B1)+('Zip Data 95827'!B44*'Zip Data 95827'!B1)+('Zip Data 95670'!B43*'Zip Data 95670'!B1)+('Zip Data 95655'!B43*'Zip Data 95655'!B1)+('Zip Data 95827'!B43*'Zip Data 95827'!B1)+('Zip Data 95670'!B42*'Zip Data 95670'!B1)+('Zip Data 95655'!B42*'Zip Data 95655'!B1)+('Zip Data 95827'!B42*'Zip Data 95827'!B1))</f>
        <v>18927.646160000004</v>
      </c>
      <c r="D20" s="2">
        <f>('Zip Data 95670'!B1+'Zip Data 95655'!B1+'Zip Data 95827'!B1)</f>
        <v>78864</v>
      </c>
      <c r="E20" s="6"/>
    </row>
    <row r="21" spans="1:5" x14ac:dyDescent="0.2">
      <c r="A21" s="21">
        <v>65000</v>
      </c>
      <c r="B21" s="14">
        <f>C21/D21</f>
        <v>0.12789406484581051</v>
      </c>
      <c r="C21" s="2">
        <f>(('Zip Data 95670'!B41*'Zip Data 95670'!B1)+('Zip Data 95655'!B41*'Zip Data 95655'!B1)+('Zip Data 95827'!B41*'Zip Data 95827'!B1))</f>
        <v>10086.23753</v>
      </c>
      <c r="D21" s="2">
        <f>('Zip Data 95670'!B1+'Zip Data 95655'!B1+'Zip Data 95827'!B1)</f>
        <v>78864</v>
      </c>
      <c r="E21" s="6"/>
    </row>
    <row r="22" spans="1:5" x14ac:dyDescent="0.2">
      <c r="A22" s="21">
        <v>85000</v>
      </c>
      <c r="B22" s="14">
        <f>C22/D22</f>
        <v>0.22664799984783934</v>
      </c>
      <c r="C22" s="2">
        <f>(('Zip Data 95670'!B40*'Zip Data 95670'!B1)+('Zip Data 95655'!B40*'Zip Data 95655'!B1)+('Zip Data 95827'!B40*'Zip Data 95827'!B1)+('Zip Data 95670'!B39*'Zip Data 95670'!B1)+('Zip Data 95655'!B39*'Zip Data 95655'!B1)+('Zip Data 95827'!B39*'Zip Data 95827'!B1)+('Zip Data 95670'!B38*'Zip Data 95670'!B1)+('Zip Data 95655'!B38*'Zip Data 95655'!B1)+('Zip Data 95827'!B38*'Zip Data 95827'!B1)+('Zip Data 95670'!B37*'Zip Data 95670'!B1)+('Zip Data 95655'!B37*'Zip Data 95655'!B1)+('Zip Data 95827'!B37*'Zip Data 95827'!B1))</f>
        <v>17874.367860000002</v>
      </c>
      <c r="D22" s="2">
        <f>('Zip Data 95670'!B1+'Zip Data 95655'!B1+'Zip Data 95827'!B1)</f>
        <v>78864</v>
      </c>
      <c r="E22" s="6"/>
    </row>
    <row r="24" spans="1:5" x14ac:dyDescent="0.2">
      <c r="A24" s="7" t="s">
        <v>27</v>
      </c>
      <c r="B24" s="7"/>
      <c r="C24" s="6"/>
      <c r="D24" s="6"/>
      <c r="E24" s="6"/>
    </row>
    <row r="25" spans="1:5" x14ac:dyDescent="0.2">
      <c r="A25" s="6" t="s">
        <v>28</v>
      </c>
      <c r="B25" s="3">
        <f>((('Zip Data 95670'!B30+'Zip Data 95670'!B31+'Zip Data 95670'!B32)*'Zip Data 95670'!B1)+(('Zip Data 95655'!B30+'Zip Data 95655'!B31+'Zip Data 95655'!B32)*'Zip Data 95655'!B1)+(('Zip Data 95827'!B30+'Zip Data 95827'!B31+'Zip Data 95827'!B32)*'Zip Data 95827'!B1))/Computation!B29</f>
        <v>0.67354647094060671</v>
      </c>
      <c r="C25" s="22"/>
      <c r="D25" s="6"/>
      <c r="E25" s="6"/>
    </row>
    <row r="26" spans="1:5" x14ac:dyDescent="0.2">
      <c r="A26" s="6" t="s">
        <v>29</v>
      </c>
      <c r="B26" s="3">
        <f>1-B25</f>
        <v>0.32645352905939329</v>
      </c>
      <c r="C26" s="22"/>
      <c r="D26" s="6"/>
      <c r="E26" s="6"/>
    </row>
    <row r="27" spans="1:5" x14ac:dyDescent="0.2">
      <c r="A27" s="6" t="s">
        <v>30</v>
      </c>
      <c r="B27" s="3">
        <f>SUM(B25:B26)</f>
        <v>1</v>
      </c>
      <c r="C27" s="3"/>
      <c r="D27" s="6"/>
      <c r="E27" s="6"/>
    </row>
    <row r="29" spans="1:5" x14ac:dyDescent="0.2">
      <c r="A29" s="7" t="s">
        <v>31</v>
      </c>
      <c r="B29" s="13">
        <f>'Zip Data 95670'!B1+'Zip Data 95655'!B1+'Zip Data 95827'!B1</f>
        <v>78864</v>
      </c>
      <c r="C29" s="6"/>
      <c r="D29" s="6"/>
      <c r="E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2"/>
  <sheetViews>
    <sheetView tabSelected="1" workbookViewId="0">
      <selection activeCell="D8" sqref="D8"/>
    </sheetView>
  </sheetViews>
  <sheetFormatPr baseColWidth="10" defaultColWidth="11" defaultRowHeight="16" x14ac:dyDescent="0.2"/>
  <cols>
    <col min="1" max="1" width="20.83203125" style="6" customWidth="1"/>
    <col min="2" max="2" width="14.5" style="6" customWidth="1"/>
    <col min="3" max="3" width="11.5" style="6" bestFit="1" customWidth="1"/>
    <col min="4" max="4" width="15.33203125" style="6" customWidth="1"/>
    <col min="5" max="5" width="13.83203125" style="6" customWidth="1"/>
  </cols>
  <sheetData>
    <row r="1" spans="1:17" x14ac:dyDescent="0.2">
      <c r="A1" s="7" t="s">
        <v>32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6" t="s">
        <v>33</v>
      </c>
      <c r="B2" s="12" t="s">
        <v>34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6" t="s">
        <v>35</v>
      </c>
      <c r="B3" s="12">
        <v>38.585557299999998</v>
      </c>
      <c r="C3" s="12">
        <v>-121.2846124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6" t="s">
        <v>36</v>
      </c>
      <c r="B4" s="6" t="s">
        <v>135</v>
      </c>
      <c r="C4" s="6">
        <v>95670</v>
      </c>
      <c r="D4" s="6">
        <v>95655</v>
      </c>
      <c r="E4" s="6">
        <v>95827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7" t="s">
        <v>37</v>
      </c>
      <c r="B5" s="2">
        <f>Computation!B29</f>
        <v>78864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7" t="s">
        <v>38</v>
      </c>
      <c r="B6" s="2">
        <f>SUM(B103:B108)</f>
        <v>14479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7" t="s">
        <v>39</v>
      </c>
      <c r="B7" s="10">
        <f>SUM(C103:C108)</f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7" t="s">
        <v>40</v>
      </c>
      <c r="B8" s="2">
        <f>SUM(E103:E108)</f>
        <v>14868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7"/>
      <c r="B9" s="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7" t="s">
        <v>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 t="s">
        <v>42</v>
      </c>
      <c r="B11" s="23">
        <v>2285</v>
      </c>
      <c r="C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24" t="s">
        <v>43</v>
      </c>
      <c r="B12" s="23">
        <v>1400</v>
      </c>
      <c r="C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24" t="s">
        <v>44</v>
      </c>
      <c r="B13" s="23">
        <v>871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F14" s="6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</row>
    <row r="15" spans="1:17" x14ac:dyDescent="0.2">
      <c r="A15" s="7" t="s">
        <v>45</v>
      </c>
      <c r="F15" s="6"/>
      <c r="G15" s="6"/>
      <c r="H15" s="6"/>
      <c r="I15" s="6"/>
      <c r="J15" s="6"/>
      <c r="K15" s="6"/>
      <c r="L15" s="6"/>
      <c r="M15" s="7"/>
      <c r="N15" s="7"/>
      <c r="O15" s="7"/>
      <c r="P15" s="7"/>
      <c r="Q15" s="7"/>
    </row>
    <row r="16" spans="1:17" x14ac:dyDescent="0.2">
      <c r="A16" s="6" t="s">
        <v>46</v>
      </c>
      <c r="B16" s="17">
        <v>0.3</v>
      </c>
      <c r="F16" s="6"/>
      <c r="G16" s="6"/>
      <c r="H16" s="6"/>
      <c r="I16" s="6"/>
      <c r="J16" s="6"/>
      <c r="K16" s="6"/>
      <c r="L16" s="6"/>
      <c r="M16" s="7"/>
      <c r="N16" s="7"/>
      <c r="O16" s="7"/>
      <c r="P16" s="7"/>
      <c r="Q16" s="7"/>
    </row>
    <row r="17" spans="1:18" x14ac:dyDescent="0.2">
      <c r="A17" s="6" t="s">
        <v>47</v>
      </c>
      <c r="B17" s="17">
        <v>0.4</v>
      </c>
      <c r="E17" s="6" t="s">
        <v>48</v>
      </c>
      <c r="F17" s="6"/>
      <c r="G17" s="6"/>
      <c r="H17" s="6"/>
      <c r="I17" s="6"/>
      <c r="J17" s="6"/>
      <c r="K17" s="6"/>
      <c r="L17" s="6"/>
      <c r="M17" s="7"/>
      <c r="N17" s="7"/>
      <c r="O17" s="7"/>
      <c r="P17" s="7"/>
      <c r="Q17" s="7"/>
      <c r="R17" s="6"/>
    </row>
    <row r="18" spans="1:18" x14ac:dyDescent="0.2">
      <c r="A18" s="6" t="s">
        <v>49</v>
      </c>
      <c r="B18" s="17">
        <f>B16/2.5</f>
        <v>0.12</v>
      </c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6"/>
    </row>
    <row r="19" spans="1:18" x14ac:dyDescent="0.2">
      <c r="A19" s="6" t="s">
        <v>50</v>
      </c>
      <c r="B19" s="17">
        <f>(B17-B16)/2.5</f>
        <v>4.0000000000000015E-2</v>
      </c>
      <c r="F19" s="6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6"/>
    </row>
    <row r="20" spans="1:18" x14ac:dyDescent="0.2">
      <c r="A20" s="7" t="s">
        <v>51</v>
      </c>
      <c r="B20" s="7" t="s">
        <v>52</v>
      </c>
      <c r="C20" s="7" t="s">
        <v>53</v>
      </c>
      <c r="D20" s="7" t="s">
        <v>54</v>
      </c>
      <c r="F20" s="6"/>
      <c r="G20" s="6"/>
      <c r="H20" s="6"/>
      <c r="I20" s="6"/>
      <c r="J20" s="6"/>
      <c r="K20" s="6"/>
      <c r="L20" s="6"/>
      <c r="M20" s="7"/>
      <c r="N20" s="7"/>
      <c r="O20" s="7"/>
      <c r="P20" s="7"/>
      <c r="Q20" s="7"/>
      <c r="R20" s="6"/>
    </row>
    <row r="21" spans="1:18" x14ac:dyDescent="0.2">
      <c r="A21" s="6" t="s">
        <v>55</v>
      </c>
      <c r="B21" s="19">
        <v>0</v>
      </c>
      <c r="C21" s="19">
        <f>ROUND(B21+B18,2)</f>
        <v>0.12</v>
      </c>
      <c r="D21" s="20">
        <f>B18</f>
        <v>0.12</v>
      </c>
      <c r="F21" s="6"/>
      <c r="G21" s="6"/>
      <c r="H21" s="6"/>
      <c r="I21" s="6"/>
      <c r="J21" s="6"/>
      <c r="K21" s="6"/>
      <c r="L21" s="6"/>
      <c r="M21" s="7"/>
      <c r="N21" s="7"/>
      <c r="O21" s="7"/>
      <c r="P21" s="7"/>
      <c r="Q21" s="7"/>
      <c r="R21" s="6"/>
    </row>
    <row r="22" spans="1:18" x14ac:dyDescent="0.2">
      <c r="A22" s="6" t="s">
        <v>56</v>
      </c>
      <c r="B22" s="19">
        <f>C21+0.01</f>
        <v>0.13</v>
      </c>
      <c r="C22" s="19">
        <f>ROUND(B22+B18,2)</f>
        <v>0.25</v>
      </c>
      <c r="D22" s="20">
        <f>B18</f>
        <v>0.12</v>
      </c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6"/>
    </row>
    <row r="23" spans="1:18" x14ac:dyDescent="0.2">
      <c r="A23" s="6" t="s">
        <v>57</v>
      </c>
      <c r="B23" s="18">
        <f>C22+0.01</f>
        <v>0.26</v>
      </c>
      <c r="C23" s="18">
        <f>B23+(B18/2)+(B19/2)</f>
        <v>0.34</v>
      </c>
      <c r="D23" s="20">
        <f>(B18+B19)/2</f>
        <v>0.08</v>
      </c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6"/>
    </row>
    <row r="24" spans="1:18" x14ac:dyDescent="0.2">
      <c r="A24" s="6" t="s">
        <v>58</v>
      </c>
      <c r="B24" s="18">
        <f>C23+0.01</f>
        <v>0.35000000000000003</v>
      </c>
      <c r="C24" s="18">
        <f>ROUND(B24+B19,2)</f>
        <v>0.39</v>
      </c>
      <c r="D24" s="20">
        <f>B19</f>
        <v>4.0000000000000015E-2</v>
      </c>
      <c r="F24" s="6"/>
      <c r="G24" s="6"/>
      <c r="H24" s="6"/>
      <c r="I24" s="6"/>
      <c r="J24" s="6"/>
      <c r="K24" s="6"/>
      <c r="L24" s="6"/>
      <c r="M24" s="7"/>
      <c r="N24" s="7"/>
      <c r="O24" s="7"/>
      <c r="P24" s="7"/>
      <c r="Q24" s="7"/>
      <c r="R24" s="6"/>
    </row>
    <row r="25" spans="1:18" x14ac:dyDescent="0.2">
      <c r="A25" s="6" t="s">
        <v>59</v>
      </c>
      <c r="B25" s="18">
        <f>C24+0.01</f>
        <v>0.4</v>
      </c>
      <c r="C25" s="18">
        <f>ROUND(B25+B19, 2)</f>
        <v>0.44</v>
      </c>
      <c r="D25" s="20">
        <f>B19</f>
        <v>4.0000000000000015E-2</v>
      </c>
      <c r="F25" s="6"/>
      <c r="G25" s="6"/>
      <c r="H25" s="6"/>
      <c r="I25" s="6"/>
      <c r="J25" s="6"/>
      <c r="K25" s="6"/>
      <c r="L25" s="6"/>
      <c r="M25" s="7"/>
      <c r="N25" s="7"/>
      <c r="O25" s="7"/>
      <c r="P25" s="7"/>
      <c r="Q25" s="7"/>
      <c r="R25" s="6"/>
    </row>
    <row r="26" spans="1:18" x14ac:dyDescent="0.2">
      <c r="A26" s="7" t="s">
        <v>60</v>
      </c>
      <c r="B26" s="6">
        <v>50000</v>
      </c>
      <c r="C26" s="6">
        <v>60000</v>
      </c>
      <c r="D26" s="6">
        <v>70000</v>
      </c>
      <c r="E26" s="6">
        <v>80000</v>
      </c>
      <c r="F26" s="6">
        <v>90000</v>
      </c>
      <c r="G26" s="6">
        <v>100000</v>
      </c>
      <c r="H26" s="6">
        <v>110000</v>
      </c>
      <c r="I26" s="6">
        <v>120000</v>
      </c>
      <c r="J26" s="6"/>
      <c r="K26" s="6"/>
      <c r="L26" s="6"/>
      <c r="M26" s="6"/>
      <c r="N26" s="7"/>
      <c r="O26" s="7"/>
      <c r="P26" s="7"/>
      <c r="Q26" s="7"/>
      <c r="R26" s="6"/>
    </row>
    <row r="27" spans="1:18" x14ac:dyDescent="0.2">
      <c r="A27" s="6">
        <v>1400</v>
      </c>
      <c r="B27" s="15">
        <f t="shared" ref="B27:Q40" si="0">IF(B$26&lt;&gt;"", IF($A27&lt;&gt;"",$A27/(B$26/12),""), "")</f>
        <v>0.33599999999999997</v>
      </c>
      <c r="C27" s="15">
        <f t="shared" si="0"/>
        <v>0.28000000000000003</v>
      </c>
      <c r="D27" s="15">
        <f t="shared" si="0"/>
        <v>0.24000000000000002</v>
      </c>
      <c r="E27" s="15">
        <f t="shared" si="0"/>
        <v>0.21</v>
      </c>
      <c r="F27" s="15">
        <f t="shared" si="0"/>
        <v>0.18666666666666668</v>
      </c>
      <c r="G27" s="15">
        <f t="shared" si="0"/>
        <v>0.16799999999999998</v>
      </c>
      <c r="H27" s="15">
        <f t="shared" si="0"/>
        <v>0.15272727272727274</v>
      </c>
      <c r="I27" s="15">
        <f t="shared" si="0"/>
        <v>0.14000000000000001</v>
      </c>
      <c r="J27" s="15" t="str">
        <f t="shared" si="0"/>
        <v/>
      </c>
      <c r="K27" s="15" t="str">
        <f t="shared" si="0"/>
        <v/>
      </c>
      <c r="L27" s="15" t="str">
        <f t="shared" si="0"/>
        <v/>
      </c>
      <c r="M27" s="15" t="str">
        <f t="shared" si="0"/>
        <v/>
      </c>
      <c r="N27" s="15" t="str">
        <f t="shared" si="0"/>
        <v/>
      </c>
      <c r="O27" s="15" t="str">
        <f t="shared" si="0"/>
        <v/>
      </c>
      <c r="P27" s="15" t="str">
        <f t="shared" si="0"/>
        <v/>
      </c>
      <c r="Q27" s="15" t="str">
        <f t="shared" si="0"/>
        <v/>
      </c>
      <c r="R27" s="16" t="s">
        <v>61</v>
      </c>
    </row>
    <row r="28" spans="1:18" x14ac:dyDescent="0.2">
      <c r="A28" s="6">
        <v>1600</v>
      </c>
      <c r="B28" s="15">
        <f t="shared" si="0"/>
        <v>0.38399999999999995</v>
      </c>
      <c r="C28" s="15">
        <f t="shared" si="0"/>
        <v>0.32</v>
      </c>
      <c r="D28" s="15">
        <f t="shared" si="0"/>
        <v>0.2742857142857143</v>
      </c>
      <c r="E28" s="15">
        <f t="shared" si="0"/>
        <v>0.24</v>
      </c>
      <c r="F28" s="15">
        <f t="shared" si="0"/>
        <v>0.21333333333333335</v>
      </c>
      <c r="G28" s="15">
        <f t="shared" si="0"/>
        <v>0.19199999999999998</v>
      </c>
      <c r="H28" s="15">
        <f t="shared" si="0"/>
        <v>0.17454545454545456</v>
      </c>
      <c r="I28" s="15">
        <f t="shared" si="0"/>
        <v>0.16</v>
      </c>
      <c r="J28" s="15" t="str">
        <f t="shared" si="0"/>
        <v/>
      </c>
      <c r="K28" s="15" t="str">
        <f t="shared" si="0"/>
        <v/>
      </c>
      <c r="L28" s="15" t="str">
        <f t="shared" si="0"/>
        <v/>
      </c>
      <c r="M28" s="15" t="str">
        <f t="shared" si="0"/>
        <v/>
      </c>
      <c r="N28" s="15" t="str">
        <f t="shared" si="0"/>
        <v/>
      </c>
      <c r="O28" s="15" t="str">
        <f t="shared" si="0"/>
        <v/>
      </c>
      <c r="P28" s="15" t="str">
        <f t="shared" si="0"/>
        <v/>
      </c>
      <c r="Q28" s="15" t="str">
        <f t="shared" si="0"/>
        <v/>
      </c>
      <c r="R28" s="6"/>
    </row>
    <row r="29" spans="1:18" x14ac:dyDescent="0.2">
      <c r="A29" s="6">
        <v>1800</v>
      </c>
      <c r="B29" s="15">
        <f t="shared" si="0"/>
        <v>0.432</v>
      </c>
      <c r="C29" s="15">
        <f t="shared" si="0"/>
        <v>0.36</v>
      </c>
      <c r="D29" s="15">
        <f t="shared" si="0"/>
        <v>0.30857142857142861</v>
      </c>
      <c r="E29" s="15">
        <f t="shared" si="0"/>
        <v>0.26999999999999996</v>
      </c>
      <c r="F29" s="15">
        <f t="shared" si="0"/>
        <v>0.24</v>
      </c>
      <c r="G29" s="15">
        <f t="shared" si="0"/>
        <v>0.216</v>
      </c>
      <c r="H29" s="15">
        <f t="shared" si="0"/>
        <v>0.19636363636363638</v>
      </c>
      <c r="I29" s="15">
        <f t="shared" si="0"/>
        <v>0.18</v>
      </c>
      <c r="J29" s="15" t="str">
        <f t="shared" si="0"/>
        <v/>
      </c>
      <c r="K29" s="15" t="str">
        <f t="shared" si="0"/>
        <v/>
      </c>
      <c r="L29" s="15" t="str">
        <f t="shared" si="0"/>
        <v/>
      </c>
      <c r="M29" s="15" t="str">
        <f t="shared" si="0"/>
        <v/>
      </c>
      <c r="N29" s="15" t="str">
        <f t="shared" si="0"/>
        <v/>
      </c>
      <c r="O29" s="15" t="str">
        <f t="shared" si="0"/>
        <v/>
      </c>
      <c r="P29" s="15" t="str">
        <f t="shared" si="0"/>
        <v/>
      </c>
      <c r="Q29" s="15" t="str">
        <f t="shared" si="0"/>
        <v/>
      </c>
      <c r="R29" s="6"/>
    </row>
    <row r="30" spans="1:18" x14ac:dyDescent="0.2">
      <c r="A30" s="6">
        <v>2000</v>
      </c>
      <c r="B30" s="15">
        <f t="shared" si="0"/>
        <v>0.48</v>
      </c>
      <c r="C30" s="15">
        <f t="shared" si="0"/>
        <v>0.4</v>
      </c>
      <c r="D30" s="15">
        <f t="shared" si="0"/>
        <v>0.34285714285714286</v>
      </c>
      <c r="E30" s="15">
        <f t="shared" si="0"/>
        <v>0.3</v>
      </c>
      <c r="F30" s="15">
        <f t="shared" si="0"/>
        <v>0.26666666666666666</v>
      </c>
      <c r="G30" s="15">
        <f t="shared" si="0"/>
        <v>0.24</v>
      </c>
      <c r="H30" s="15">
        <f t="shared" si="0"/>
        <v>0.2181818181818182</v>
      </c>
      <c r="I30" s="15">
        <f t="shared" si="0"/>
        <v>0.2</v>
      </c>
      <c r="J30" s="15" t="str">
        <f t="shared" si="0"/>
        <v/>
      </c>
      <c r="K30" s="15" t="str">
        <f t="shared" si="0"/>
        <v/>
      </c>
      <c r="L30" s="15" t="str">
        <f t="shared" si="0"/>
        <v/>
      </c>
      <c r="M30" s="15" t="str">
        <f t="shared" si="0"/>
        <v/>
      </c>
      <c r="N30" s="15" t="str">
        <f t="shared" si="0"/>
        <v/>
      </c>
      <c r="O30" s="15" t="str">
        <f t="shared" si="0"/>
        <v/>
      </c>
      <c r="P30" s="15" t="str">
        <f t="shared" si="0"/>
        <v/>
      </c>
      <c r="Q30" s="15" t="str">
        <f t="shared" si="0"/>
        <v/>
      </c>
      <c r="R30" s="6"/>
    </row>
    <row r="31" spans="1:18" x14ac:dyDescent="0.2">
      <c r="A31" s="6">
        <v>2200</v>
      </c>
      <c r="B31" s="15">
        <f t="shared" si="0"/>
        <v>0.52799999999999991</v>
      </c>
      <c r="C31" s="15">
        <f t="shared" si="0"/>
        <v>0.44</v>
      </c>
      <c r="D31" s="15">
        <f t="shared" si="0"/>
        <v>0.37714285714285717</v>
      </c>
      <c r="E31" s="15">
        <f t="shared" si="0"/>
        <v>0.32999999999999996</v>
      </c>
      <c r="F31" s="15">
        <f t="shared" si="0"/>
        <v>0.29333333333333333</v>
      </c>
      <c r="G31" s="15">
        <f t="shared" si="0"/>
        <v>0.26399999999999996</v>
      </c>
      <c r="H31" s="15">
        <f t="shared" si="0"/>
        <v>0.24000000000000002</v>
      </c>
      <c r="I31" s="15">
        <f t="shared" si="0"/>
        <v>0.22</v>
      </c>
      <c r="J31" s="15" t="str">
        <f t="shared" si="0"/>
        <v/>
      </c>
      <c r="K31" s="15" t="str">
        <f t="shared" si="0"/>
        <v/>
      </c>
      <c r="L31" s="15" t="str">
        <f t="shared" si="0"/>
        <v/>
      </c>
      <c r="M31" s="15" t="str">
        <f t="shared" si="0"/>
        <v/>
      </c>
      <c r="N31" s="15" t="str">
        <f t="shared" si="0"/>
        <v/>
      </c>
      <c r="O31" s="15" t="str">
        <f t="shared" si="0"/>
        <v/>
      </c>
      <c r="P31" s="15" t="str">
        <f t="shared" si="0"/>
        <v/>
      </c>
      <c r="Q31" s="15" t="str">
        <f t="shared" si="0"/>
        <v/>
      </c>
      <c r="R31" s="6"/>
    </row>
    <row r="32" spans="1:18" x14ac:dyDescent="0.2">
      <c r="A32" s="6">
        <v>2400</v>
      </c>
      <c r="B32" s="15">
        <f t="shared" si="0"/>
        <v>0.57599999999999996</v>
      </c>
      <c r="C32" s="15">
        <f t="shared" si="0"/>
        <v>0.48</v>
      </c>
      <c r="D32" s="15">
        <f t="shared" si="0"/>
        <v>0.41142857142857148</v>
      </c>
      <c r="E32" s="15">
        <f t="shared" si="0"/>
        <v>0.36</v>
      </c>
      <c r="F32" s="15">
        <f t="shared" si="0"/>
        <v>0.32</v>
      </c>
      <c r="G32" s="15">
        <f t="shared" si="0"/>
        <v>0.28799999999999998</v>
      </c>
      <c r="H32" s="15">
        <f t="shared" si="0"/>
        <v>0.26181818181818184</v>
      </c>
      <c r="I32" s="15">
        <f t="shared" si="0"/>
        <v>0.24</v>
      </c>
      <c r="J32" s="15" t="str">
        <f t="shared" si="0"/>
        <v/>
      </c>
      <c r="K32" s="15" t="str">
        <f t="shared" si="0"/>
        <v/>
      </c>
      <c r="L32" s="15" t="str">
        <f t="shared" si="0"/>
        <v/>
      </c>
      <c r="M32" s="15" t="str">
        <f t="shared" si="0"/>
        <v/>
      </c>
      <c r="N32" s="15" t="str">
        <f t="shared" si="0"/>
        <v/>
      </c>
      <c r="O32" s="15" t="str">
        <f t="shared" si="0"/>
        <v/>
      </c>
      <c r="P32" s="15" t="str">
        <f t="shared" si="0"/>
        <v/>
      </c>
      <c r="Q32" s="15" t="str">
        <f t="shared" si="0"/>
        <v/>
      </c>
      <c r="R32" s="6"/>
    </row>
    <row r="33" spans="1:18" x14ac:dyDescent="0.2">
      <c r="B33" s="15" t="str">
        <f t="shared" si="0"/>
        <v/>
      </c>
      <c r="C33" s="15" t="str">
        <f t="shared" si="0"/>
        <v/>
      </c>
      <c r="D33" s="15" t="str">
        <f t="shared" si="0"/>
        <v/>
      </c>
      <c r="E33" s="15" t="str">
        <f t="shared" si="0"/>
        <v/>
      </c>
      <c r="F33" s="15" t="str">
        <f t="shared" si="0"/>
        <v/>
      </c>
      <c r="G33" s="15" t="str">
        <f t="shared" si="0"/>
        <v/>
      </c>
      <c r="H33" s="15" t="str">
        <f t="shared" si="0"/>
        <v/>
      </c>
      <c r="I33" s="15" t="str">
        <f t="shared" si="0"/>
        <v/>
      </c>
      <c r="J33" s="15" t="str">
        <f t="shared" si="0"/>
        <v/>
      </c>
      <c r="K33" s="15" t="str">
        <f t="shared" si="0"/>
        <v/>
      </c>
      <c r="L33" s="15" t="str">
        <f t="shared" si="0"/>
        <v/>
      </c>
      <c r="M33" s="15" t="str">
        <f t="shared" si="0"/>
        <v/>
      </c>
      <c r="N33" s="15" t="str">
        <f t="shared" si="0"/>
        <v/>
      </c>
      <c r="O33" s="15" t="str">
        <f t="shared" si="0"/>
        <v/>
      </c>
      <c r="P33" s="15" t="str">
        <f t="shared" si="0"/>
        <v/>
      </c>
      <c r="Q33" s="15" t="str">
        <f t="shared" si="0"/>
        <v/>
      </c>
      <c r="R33" s="6"/>
    </row>
    <row r="34" spans="1:18" x14ac:dyDescent="0.2">
      <c r="B34" s="15" t="str">
        <f t="shared" si="0"/>
        <v/>
      </c>
      <c r="C34" s="15" t="str">
        <f t="shared" si="0"/>
        <v/>
      </c>
      <c r="D34" s="15" t="str">
        <f t="shared" si="0"/>
        <v/>
      </c>
      <c r="E34" s="15" t="str">
        <f t="shared" si="0"/>
        <v/>
      </c>
      <c r="F34" s="15" t="str">
        <f t="shared" si="0"/>
        <v/>
      </c>
      <c r="G34" s="15" t="str">
        <f t="shared" si="0"/>
        <v/>
      </c>
      <c r="H34" s="15" t="str">
        <f t="shared" si="0"/>
        <v/>
      </c>
      <c r="I34" s="15" t="str">
        <f t="shared" si="0"/>
        <v/>
      </c>
      <c r="J34" s="15" t="str">
        <f t="shared" si="0"/>
        <v/>
      </c>
      <c r="K34" s="15" t="str">
        <f t="shared" si="0"/>
        <v/>
      </c>
      <c r="L34" s="15" t="str">
        <f t="shared" si="0"/>
        <v/>
      </c>
      <c r="M34" s="15" t="str">
        <f t="shared" si="0"/>
        <v/>
      </c>
      <c r="N34" s="15" t="str">
        <f t="shared" si="0"/>
        <v/>
      </c>
      <c r="O34" s="15" t="str">
        <f t="shared" si="0"/>
        <v/>
      </c>
      <c r="P34" s="15" t="str">
        <f t="shared" si="0"/>
        <v/>
      </c>
      <c r="Q34" s="15" t="str">
        <f t="shared" si="0"/>
        <v/>
      </c>
      <c r="R34" s="6"/>
    </row>
    <row r="35" spans="1:18" x14ac:dyDescent="0.2">
      <c r="B35" s="15" t="str">
        <f t="shared" si="0"/>
        <v/>
      </c>
      <c r="C35" s="15" t="str">
        <f t="shared" si="0"/>
        <v/>
      </c>
      <c r="D35" s="15" t="str">
        <f t="shared" si="0"/>
        <v/>
      </c>
      <c r="E35" s="15" t="str">
        <f t="shared" si="0"/>
        <v/>
      </c>
      <c r="F35" s="15" t="str">
        <f t="shared" si="0"/>
        <v/>
      </c>
      <c r="G35" s="15" t="str">
        <f t="shared" si="0"/>
        <v/>
      </c>
      <c r="H35" s="15" t="str">
        <f t="shared" si="0"/>
        <v/>
      </c>
      <c r="I35" s="15" t="str">
        <f t="shared" si="0"/>
        <v/>
      </c>
      <c r="J35" s="15" t="str">
        <f t="shared" si="0"/>
        <v/>
      </c>
      <c r="K35" s="15" t="str">
        <f t="shared" si="0"/>
        <v/>
      </c>
      <c r="L35" s="15" t="str">
        <f t="shared" si="0"/>
        <v/>
      </c>
      <c r="M35" s="15" t="str">
        <f t="shared" si="0"/>
        <v/>
      </c>
      <c r="N35" s="15" t="str">
        <f t="shared" si="0"/>
        <v/>
      </c>
      <c r="O35" s="15" t="str">
        <f t="shared" si="0"/>
        <v/>
      </c>
      <c r="P35" s="15" t="str">
        <f t="shared" si="0"/>
        <v/>
      </c>
      <c r="Q35" s="15" t="str">
        <f t="shared" si="0"/>
        <v/>
      </c>
      <c r="R35" s="6"/>
    </row>
    <row r="36" spans="1:18" x14ac:dyDescent="0.2">
      <c r="B36" s="15" t="str">
        <f t="shared" si="0"/>
        <v/>
      </c>
      <c r="C36" s="15" t="str">
        <f t="shared" si="0"/>
        <v/>
      </c>
      <c r="D36" s="15" t="str">
        <f t="shared" si="0"/>
        <v/>
      </c>
      <c r="E36" s="15" t="str">
        <f t="shared" si="0"/>
        <v/>
      </c>
      <c r="F36" s="15" t="str">
        <f t="shared" si="0"/>
        <v/>
      </c>
      <c r="G36" s="15" t="str">
        <f t="shared" si="0"/>
        <v/>
      </c>
      <c r="H36" s="15" t="str">
        <f t="shared" si="0"/>
        <v/>
      </c>
      <c r="I36" s="15" t="str">
        <f t="shared" si="0"/>
        <v/>
      </c>
      <c r="J36" s="15" t="str">
        <f t="shared" si="0"/>
        <v/>
      </c>
      <c r="K36" s="15" t="str">
        <f t="shared" si="0"/>
        <v/>
      </c>
      <c r="L36" s="15" t="str">
        <f t="shared" si="0"/>
        <v/>
      </c>
      <c r="M36" s="15" t="str">
        <f t="shared" si="0"/>
        <v/>
      </c>
      <c r="N36" s="15" t="str">
        <f t="shared" si="0"/>
        <v/>
      </c>
      <c r="O36" s="15" t="str">
        <f t="shared" si="0"/>
        <v/>
      </c>
      <c r="P36" s="15" t="str">
        <f t="shared" si="0"/>
        <v/>
      </c>
      <c r="Q36" s="15" t="str">
        <f t="shared" si="0"/>
        <v/>
      </c>
      <c r="R36" s="6"/>
    </row>
    <row r="37" spans="1:18" x14ac:dyDescent="0.2">
      <c r="B37" s="15" t="str">
        <f t="shared" si="0"/>
        <v/>
      </c>
      <c r="C37" s="15" t="str">
        <f t="shared" si="0"/>
        <v/>
      </c>
      <c r="D37" s="15" t="str">
        <f t="shared" si="0"/>
        <v/>
      </c>
      <c r="E37" s="15" t="str">
        <f t="shared" si="0"/>
        <v/>
      </c>
      <c r="F37" s="15" t="str">
        <f t="shared" si="0"/>
        <v/>
      </c>
      <c r="G37" s="15" t="str">
        <f t="shared" si="0"/>
        <v/>
      </c>
      <c r="H37" s="15" t="str">
        <f t="shared" si="0"/>
        <v/>
      </c>
      <c r="I37" s="15" t="str">
        <f t="shared" si="0"/>
        <v/>
      </c>
      <c r="J37" s="15" t="str">
        <f t="shared" si="0"/>
        <v/>
      </c>
      <c r="K37" s="15" t="str">
        <f t="shared" si="0"/>
        <v/>
      </c>
      <c r="L37" s="15" t="str">
        <f t="shared" si="0"/>
        <v/>
      </c>
      <c r="M37" s="15" t="str">
        <f t="shared" si="0"/>
        <v/>
      </c>
      <c r="N37" s="15" t="str">
        <f t="shared" si="0"/>
        <v/>
      </c>
      <c r="O37" s="15" t="str">
        <f t="shared" si="0"/>
        <v/>
      </c>
      <c r="P37" s="15" t="str">
        <f t="shared" si="0"/>
        <v/>
      </c>
      <c r="Q37" s="15" t="str">
        <f t="shared" si="0"/>
        <v/>
      </c>
      <c r="R37" s="6"/>
    </row>
    <row r="38" spans="1:18" x14ac:dyDescent="0.2">
      <c r="B38" s="15" t="str">
        <f t="shared" si="0"/>
        <v/>
      </c>
      <c r="C38" s="15" t="str">
        <f t="shared" si="0"/>
        <v/>
      </c>
      <c r="D38" s="15" t="str">
        <f t="shared" si="0"/>
        <v/>
      </c>
      <c r="E38" s="15" t="str">
        <f t="shared" si="0"/>
        <v/>
      </c>
      <c r="F38" s="15" t="str">
        <f t="shared" si="0"/>
        <v/>
      </c>
      <c r="G38" s="15" t="str">
        <f t="shared" si="0"/>
        <v/>
      </c>
      <c r="H38" s="15" t="str">
        <f t="shared" si="0"/>
        <v/>
      </c>
      <c r="I38" s="15" t="str">
        <f t="shared" si="0"/>
        <v/>
      </c>
      <c r="J38" s="15" t="str">
        <f t="shared" si="0"/>
        <v/>
      </c>
      <c r="K38" s="15" t="str">
        <f t="shared" si="0"/>
        <v/>
      </c>
      <c r="L38" s="15" t="str">
        <f t="shared" si="0"/>
        <v/>
      </c>
      <c r="M38" s="15" t="str">
        <f t="shared" si="0"/>
        <v/>
      </c>
      <c r="N38" s="15" t="str">
        <f t="shared" si="0"/>
        <v/>
      </c>
      <c r="O38" s="15" t="str">
        <f t="shared" si="0"/>
        <v/>
      </c>
      <c r="P38" s="15" t="str">
        <f t="shared" si="0"/>
        <v/>
      </c>
      <c r="Q38" s="15" t="str">
        <f t="shared" si="0"/>
        <v/>
      </c>
      <c r="R38" s="6"/>
    </row>
    <row r="39" spans="1:18" x14ac:dyDescent="0.2">
      <c r="B39" s="15" t="str">
        <f t="shared" si="0"/>
        <v/>
      </c>
      <c r="C39" s="15" t="str">
        <f t="shared" si="0"/>
        <v/>
      </c>
      <c r="D39" s="15" t="str">
        <f t="shared" si="0"/>
        <v/>
      </c>
      <c r="E39" s="15" t="str">
        <f t="shared" si="0"/>
        <v/>
      </c>
      <c r="F39" s="15" t="str">
        <f t="shared" si="0"/>
        <v/>
      </c>
      <c r="G39" s="15" t="str">
        <f t="shared" si="0"/>
        <v/>
      </c>
      <c r="H39" s="15" t="str">
        <f t="shared" si="0"/>
        <v/>
      </c>
      <c r="I39" s="15" t="str">
        <f t="shared" si="0"/>
        <v/>
      </c>
      <c r="J39" s="15" t="str">
        <f t="shared" si="0"/>
        <v/>
      </c>
      <c r="K39" s="15" t="str">
        <f t="shared" si="0"/>
        <v/>
      </c>
      <c r="L39" s="15" t="str">
        <f t="shared" si="0"/>
        <v/>
      </c>
      <c r="M39" s="15" t="str">
        <f t="shared" si="0"/>
        <v/>
      </c>
      <c r="N39" s="15" t="str">
        <f t="shared" si="0"/>
        <v/>
      </c>
      <c r="O39" s="15" t="str">
        <f t="shared" si="0"/>
        <v/>
      </c>
      <c r="P39" s="15" t="str">
        <f t="shared" si="0"/>
        <v/>
      </c>
      <c r="Q39" s="15" t="str">
        <f t="shared" si="0"/>
        <v/>
      </c>
      <c r="R39" s="6"/>
    </row>
    <row r="40" spans="1:18" x14ac:dyDescent="0.2">
      <c r="B40" s="15" t="str">
        <f t="shared" si="0"/>
        <v/>
      </c>
      <c r="C40" s="15" t="str">
        <f t="shared" si="0"/>
        <v/>
      </c>
      <c r="D40" s="15" t="str">
        <f t="shared" si="0"/>
        <v/>
      </c>
      <c r="E40" s="15" t="str">
        <f t="shared" si="0"/>
        <v/>
      </c>
      <c r="F40" s="15" t="str">
        <f t="shared" si="0"/>
        <v/>
      </c>
      <c r="G40" s="15" t="str">
        <f t="shared" si="0"/>
        <v/>
      </c>
      <c r="H40" s="15" t="str">
        <f t="shared" si="0"/>
        <v/>
      </c>
      <c r="I40" s="15" t="str">
        <f t="shared" si="0"/>
        <v/>
      </c>
      <c r="J40" s="15" t="str">
        <f t="shared" si="0"/>
        <v/>
      </c>
      <c r="K40" s="15" t="str">
        <f t="shared" si="0"/>
        <v/>
      </c>
      <c r="L40" s="15" t="str">
        <f t="shared" si="0"/>
        <v/>
      </c>
      <c r="M40" s="15" t="str">
        <f t="shared" si="0"/>
        <v/>
      </c>
      <c r="N40" s="15" t="str">
        <f t="shared" si="0"/>
        <v/>
      </c>
      <c r="O40" s="15" t="str">
        <f t="shared" si="0"/>
        <v/>
      </c>
      <c r="P40" s="15" t="str">
        <f t="shared" si="0"/>
        <v/>
      </c>
      <c r="Q40" s="15" t="str">
        <f t="shared" si="0"/>
        <v/>
      </c>
      <c r="R40" s="16" t="s">
        <v>61</v>
      </c>
    </row>
    <row r="41" spans="1:18" x14ac:dyDescent="0.2">
      <c r="F41" s="6"/>
      <c r="G41" s="6"/>
      <c r="H41" s="6"/>
      <c r="I41" s="6"/>
      <c r="J41" s="6"/>
      <c r="K41" s="6"/>
      <c r="L41" s="6"/>
      <c r="M41" s="7"/>
      <c r="N41" s="7"/>
      <c r="O41" s="7"/>
      <c r="P41" s="7"/>
      <c r="Q41" s="7"/>
      <c r="R41" s="6"/>
    </row>
    <row r="42" spans="1:18" s="7" customFormat="1" x14ac:dyDescent="0.2">
      <c r="A42" s="7" t="s">
        <v>62</v>
      </c>
      <c r="B42" s="25">
        <f>Computation!$A$20</f>
        <v>45000</v>
      </c>
      <c r="C42" s="25">
        <f>Computation!$A$21</f>
        <v>65000</v>
      </c>
      <c r="D42" s="25">
        <f>Computation!$A$22</f>
        <v>85000</v>
      </c>
      <c r="E42" s="8" t="s">
        <v>63</v>
      </c>
    </row>
    <row r="43" spans="1:18" x14ac:dyDescent="0.2">
      <c r="A43" s="6" t="s">
        <v>64</v>
      </c>
      <c r="B43" s="6">
        <f>ROUND(E43*Computation!B20,0)+C43</f>
        <v>4085</v>
      </c>
      <c r="C43" s="6">
        <f>ROUND(E43*Computation!B21,0)+D43</f>
        <v>2436</v>
      </c>
      <c r="D43" s="6">
        <f>ROUND(E43*Computation!B22,0)</f>
        <v>1557</v>
      </c>
      <c r="E43" s="6">
        <f>ROUND(Computation!$E$3,0)</f>
        <v>6870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">
      <c r="A44" s="6" t="s">
        <v>65</v>
      </c>
      <c r="B44" s="6">
        <f>ROUND(B43*'Static Data'!$B$2,0)</f>
        <v>1511</v>
      </c>
      <c r="C44" s="6">
        <f>ROUND(C43*'Static Data'!$B$2,0)</f>
        <v>901</v>
      </c>
      <c r="D44" s="6">
        <f>ROUND(D43*'Static Data'!$B$2,0)</f>
        <v>576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">
      <c r="A45" s="6" t="s">
        <v>66</v>
      </c>
      <c r="B45" s="6">
        <f>B43-B44</f>
        <v>2574</v>
      </c>
      <c r="C45" s="6">
        <f>C43-C44</f>
        <v>1535</v>
      </c>
      <c r="D45" s="6">
        <f>D43-D44</f>
        <v>981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">
      <c r="A46" s="6" t="s">
        <v>67</v>
      </c>
      <c r="B46" s="6">
        <f>ROUND(B44*Computation!$B$25,0)</f>
        <v>1018</v>
      </c>
      <c r="C46" s="6">
        <f>ROUND(C44*Computation!$B$25,0)</f>
        <v>607</v>
      </c>
      <c r="D46" s="6">
        <f>ROUND(D44*Computation!$B$25,0)</f>
        <v>388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">
      <c r="A47" s="6" t="s">
        <v>68</v>
      </c>
      <c r="B47" s="6">
        <f>B44-B46</f>
        <v>493</v>
      </c>
      <c r="C47" s="6">
        <f>C44-C46</f>
        <v>294</v>
      </c>
      <c r="D47" s="6">
        <f>D44-D46</f>
        <v>188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">
      <c r="A48" s="6" t="s">
        <v>69</v>
      </c>
      <c r="B48" s="6">
        <f>ROUND(B45*Computation!$B$25,0)</f>
        <v>1734</v>
      </c>
      <c r="C48" s="6">
        <f>ROUND(C45*Computation!$B$25,0)</f>
        <v>1034</v>
      </c>
      <c r="D48" s="6">
        <f>ROUND(D45*Computation!$B$25,0)</f>
        <v>661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6" x14ac:dyDescent="0.2">
      <c r="A49" s="6" t="s">
        <v>70</v>
      </c>
      <c r="B49" s="6">
        <f>B45-B48</f>
        <v>840</v>
      </c>
      <c r="C49" s="6">
        <f>C45-C48</f>
        <v>501</v>
      </c>
      <c r="D49" s="6">
        <f>D45-D48</f>
        <v>320</v>
      </c>
      <c r="F49" s="6"/>
    </row>
    <row r="50" spans="1:6" x14ac:dyDescent="0.2">
      <c r="A50" s="6" t="s">
        <v>71</v>
      </c>
      <c r="B50" s="6">
        <f>SUM(B48:B49)</f>
        <v>2574</v>
      </c>
      <c r="C50" s="6">
        <f>SUM(C48:C49)</f>
        <v>1535</v>
      </c>
      <c r="D50" s="6">
        <f>SUM(D48:D49)</f>
        <v>981</v>
      </c>
      <c r="F50" s="6"/>
    </row>
    <row r="52" spans="1:6" x14ac:dyDescent="0.2">
      <c r="A52" s="7" t="s">
        <v>72</v>
      </c>
      <c r="B52" s="25">
        <f>Computation!$A$20</f>
        <v>45000</v>
      </c>
      <c r="C52" s="25">
        <f>Computation!$A$21</f>
        <v>65000</v>
      </c>
      <c r="D52" s="25">
        <f>Computation!$A$22</f>
        <v>85000</v>
      </c>
      <c r="E52" s="8" t="s">
        <v>63</v>
      </c>
      <c r="F52" s="6"/>
    </row>
    <row r="53" spans="1:6" x14ac:dyDescent="0.2">
      <c r="A53" s="6" t="s">
        <v>64</v>
      </c>
      <c r="B53" s="6">
        <f>ROUND(E53*Computation!B20,0)+C53</f>
        <v>7548</v>
      </c>
      <c r="C53" s="6">
        <f>ROUND(E53*Computation!B21,0)+D53</f>
        <v>4501</v>
      </c>
      <c r="D53" s="6">
        <f>ROUND(E53*Computation!B22,0)</f>
        <v>2877</v>
      </c>
      <c r="E53" s="6">
        <f>ROUND(Computation!$E$4,0)</f>
        <v>12695</v>
      </c>
      <c r="F53" s="6"/>
    </row>
    <row r="54" spans="1:6" x14ac:dyDescent="0.2">
      <c r="A54" s="6" t="s">
        <v>65</v>
      </c>
      <c r="B54" s="6">
        <f>ROUND(B53*'Static Data'!$B$2,0)</f>
        <v>2793</v>
      </c>
      <c r="C54" s="6">
        <f>ROUND(C53*'Static Data'!$B$2,0)</f>
        <v>1665</v>
      </c>
      <c r="D54" s="6">
        <f>ROUND(D53*'Static Data'!$B$2,0)</f>
        <v>1064</v>
      </c>
      <c r="F54" s="6"/>
    </row>
    <row r="55" spans="1:6" x14ac:dyDescent="0.2">
      <c r="A55" s="6" t="s">
        <v>66</v>
      </c>
      <c r="B55" s="6">
        <f>B53-B54</f>
        <v>4755</v>
      </c>
      <c r="C55" s="6">
        <f>C53-C54</f>
        <v>2836</v>
      </c>
      <c r="D55" s="6">
        <f>D53-D54</f>
        <v>1813</v>
      </c>
      <c r="F55" s="6"/>
    </row>
    <row r="56" spans="1:6" x14ac:dyDescent="0.2">
      <c r="A56" s="6" t="s">
        <v>67</v>
      </c>
      <c r="B56" s="6">
        <f>ROUND(B54*Computation!$B$25,0)</f>
        <v>1881</v>
      </c>
      <c r="C56" s="6">
        <f>ROUND(C54*Computation!$B$25,0)</f>
        <v>1121</v>
      </c>
      <c r="D56" s="6">
        <f>ROUND(D54*Computation!$B$25,0)</f>
        <v>717</v>
      </c>
      <c r="F56" s="6"/>
    </row>
    <row r="57" spans="1:6" x14ac:dyDescent="0.2">
      <c r="A57" s="6" t="s">
        <v>68</v>
      </c>
      <c r="B57" s="6">
        <f>B54-B56</f>
        <v>912</v>
      </c>
      <c r="C57" s="6">
        <f>C54-C56</f>
        <v>544</v>
      </c>
      <c r="D57" s="6">
        <f>D54-D56</f>
        <v>347</v>
      </c>
      <c r="F57" s="6"/>
    </row>
    <row r="58" spans="1:6" x14ac:dyDescent="0.2">
      <c r="A58" s="6" t="s">
        <v>69</v>
      </c>
      <c r="B58" s="6">
        <f>ROUND(B55*Computation!$B$25,0)</f>
        <v>3203</v>
      </c>
      <c r="C58" s="6">
        <f>ROUND(C55*Computation!$B$25,0)</f>
        <v>1910</v>
      </c>
      <c r="D58" s="6">
        <f>ROUND(D55*Computation!$B$25,0)</f>
        <v>1221</v>
      </c>
      <c r="F58" s="6"/>
    </row>
    <row r="59" spans="1:6" x14ac:dyDescent="0.2">
      <c r="A59" s="6" t="s">
        <v>70</v>
      </c>
      <c r="B59" s="6">
        <f>B55-B58</f>
        <v>1552</v>
      </c>
      <c r="C59" s="6">
        <f>C55-C58</f>
        <v>926</v>
      </c>
      <c r="D59" s="6">
        <f>D55-D58</f>
        <v>592</v>
      </c>
      <c r="F59" s="6"/>
    </row>
    <row r="60" spans="1:6" x14ac:dyDescent="0.2">
      <c r="A60" s="6" t="s">
        <v>71</v>
      </c>
      <c r="B60" s="6">
        <f>SUM(B58:B59)</f>
        <v>4755</v>
      </c>
      <c r="C60" s="6">
        <f>SUM(C58:C59)</f>
        <v>2836</v>
      </c>
      <c r="D60" s="6">
        <f>SUM(D58:D59)</f>
        <v>1813</v>
      </c>
      <c r="F60" s="6"/>
    </row>
    <row r="62" spans="1:6" x14ac:dyDescent="0.2">
      <c r="A62" s="7" t="s">
        <v>73</v>
      </c>
      <c r="B62" s="25">
        <f>Computation!$A$20</f>
        <v>45000</v>
      </c>
      <c r="C62" s="25">
        <f>Computation!$A$21</f>
        <v>65000</v>
      </c>
      <c r="D62" s="25">
        <f>Computation!$A$22</f>
        <v>85000</v>
      </c>
      <c r="E62" s="8" t="s">
        <v>63</v>
      </c>
      <c r="F62" s="5"/>
    </row>
    <row r="63" spans="1:6" x14ac:dyDescent="0.2">
      <c r="A63" s="6" t="s">
        <v>64</v>
      </c>
      <c r="B63" s="6">
        <f>ROUND(E63*Computation!B20,0)+C63</f>
        <v>6144</v>
      </c>
      <c r="C63" s="6">
        <f>ROUND(E63*Computation!B21,0)+D63</f>
        <v>3664</v>
      </c>
      <c r="D63" s="6">
        <f>ROUND(E63*Computation!B22,0)</f>
        <v>2342</v>
      </c>
      <c r="E63" s="6">
        <f>ROUND(Computation!$E$5,0)</f>
        <v>10334</v>
      </c>
      <c r="F63" s="5"/>
    </row>
    <row r="64" spans="1:6" x14ac:dyDescent="0.2">
      <c r="A64" s="6" t="s">
        <v>65</v>
      </c>
      <c r="B64" s="6">
        <f>ROUND(B63*'Static Data'!$B$3,0)</f>
        <v>3748</v>
      </c>
      <c r="C64" s="6">
        <f>ROUND(C63*'Static Data'!$B$3,0)</f>
        <v>2235</v>
      </c>
      <c r="D64" s="6">
        <f>ROUND(D63*'Static Data'!$B$3,0)</f>
        <v>1429</v>
      </c>
      <c r="F64" s="5"/>
    </row>
    <row r="65" spans="1:6" x14ac:dyDescent="0.2">
      <c r="A65" s="6" t="s">
        <v>66</v>
      </c>
      <c r="B65" s="6">
        <f>B63-B64</f>
        <v>2396</v>
      </c>
      <c r="C65" s="6">
        <f>C63-C64</f>
        <v>1429</v>
      </c>
      <c r="D65" s="6">
        <f>D63-D64</f>
        <v>913</v>
      </c>
      <c r="F65" s="5"/>
    </row>
    <row r="66" spans="1:6" x14ac:dyDescent="0.2">
      <c r="A66" s="6" t="s">
        <v>67</v>
      </c>
      <c r="B66" s="6">
        <f>ROUND(B64*Computation!$B$25,0)</f>
        <v>2524</v>
      </c>
      <c r="C66" s="6">
        <f>ROUND(C64*Computation!$B$25,0)</f>
        <v>1505</v>
      </c>
      <c r="D66" s="6">
        <f>ROUND(D64*Computation!$B$25,0)</f>
        <v>962</v>
      </c>
      <c r="F66" s="5"/>
    </row>
    <row r="67" spans="1:6" x14ac:dyDescent="0.2">
      <c r="A67" s="6" t="s">
        <v>68</v>
      </c>
      <c r="B67" s="6">
        <f>B64-B66</f>
        <v>1224</v>
      </c>
      <c r="C67" s="6">
        <f>C64-C66</f>
        <v>730</v>
      </c>
      <c r="D67" s="6">
        <f>D64-D66</f>
        <v>467</v>
      </c>
      <c r="F67" s="5"/>
    </row>
    <row r="68" spans="1:6" x14ac:dyDescent="0.2">
      <c r="A68" s="6" t="s">
        <v>69</v>
      </c>
      <c r="B68" s="6">
        <f>ROUND(B65*Computation!$B$25,0)</f>
        <v>1614</v>
      </c>
      <c r="C68" s="6">
        <f>ROUND(C65*Computation!$B$25,0)</f>
        <v>962</v>
      </c>
      <c r="D68" s="6">
        <f>ROUND(D65*Computation!$B$25,0)</f>
        <v>615</v>
      </c>
      <c r="F68" s="6"/>
    </row>
    <row r="69" spans="1:6" x14ac:dyDescent="0.2">
      <c r="A69" s="6" t="s">
        <v>70</v>
      </c>
      <c r="B69" s="6">
        <f>B65-B68</f>
        <v>782</v>
      </c>
      <c r="C69" s="6">
        <f>C65-C68</f>
        <v>467</v>
      </c>
      <c r="D69" s="6">
        <f>D65-D68</f>
        <v>298</v>
      </c>
      <c r="F69" s="6"/>
    </row>
    <row r="70" spans="1:6" x14ac:dyDescent="0.2">
      <c r="A70" s="6" t="s">
        <v>71</v>
      </c>
      <c r="B70" s="6">
        <f>SUM(B68:B69)</f>
        <v>2396</v>
      </c>
      <c r="C70" s="6">
        <f>SUM(C68:C69)</f>
        <v>1429</v>
      </c>
      <c r="D70" s="6">
        <f>SUM(D68:D69)</f>
        <v>913</v>
      </c>
      <c r="F70" s="6"/>
    </row>
    <row r="72" spans="1:6" x14ac:dyDescent="0.2">
      <c r="A72" s="7" t="s">
        <v>74</v>
      </c>
      <c r="B72" s="25">
        <f>Computation!$A$20</f>
        <v>45000</v>
      </c>
      <c r="C72" s="25">
        <f>Computation!$A$21</f>
        <v>65000</v>
      </c>
      <c r="D72" s="25">
        <f>Computation!$A$22</f>
        <v>85000</v>
      </c>
      <c r="E72" s="8" t="s">
        <v>63</v>
      </c>
      <c r="F72" s="6"/>
    </row>
    <row r="73" spans="1:6" x14ac:dyDescent="0.2">
      <c r="A73" s="6" t="s">
        <v>64</v>
      </c>
      <c r="B73" s="6">
        <f>ROUND(E73*Computation!B20,0)+C73</f>
        <v>6319</v>
      </c>
      <c r="C73" s="6">
        <f>ROUND(E73*Computation!B21,0)+D73</f>
        <v>3768</v>
      </c>
      <c r="D73" s="6">
        <f>ROUND(E73*Computation!B22,0)</f>
        <v>2409</v>
      </c>
      <c r="E73" s="6">
        <f>ROUND(Computation!$E$6,0)</f>
        <v>10629</v>
      </c>
      <c r="F73" s="6"/>
    </row>
    <row r="74" spans="1:6" x14ac:dyDescent="0.2">
      <c r="A74" s="6" t="s">
        <v>65</v>
      </c>
      <c r="B74" s="6">
        <f>ROUND(B73*'Static Data'!$B$4,0)</f>
        <v>4423</v>
      </c>
      <c r="C74" s="6">
        <f>ROUND(C73*'Static Data'!$B$4,0)</f>
        <v>2638</v>
      </c>
      <c r="D74" s="6">
        <f>ROUND(D73*'Static Data'!$B$4,0)</f>
        <v>1686</v>
      </c>
      <c r="F74" s="6"/>
    </row>
    <row r="75" spans="1:6" x14ac:dyDescent="0.2">
      <c r="A75" s="6" t="s">
        <v>66</v>
      </c>
      <c r="B75" s="6">
        <f>B73-B74</f>
        <v>1896</v>
      </c>
      <c r="C75" s="6">
        <f>C73-C74</f>
        <v>1130</v>
      </c>
      <c r="D75" s="6">
        <f>D73-D74</f>
        <v>723</v>
      </c>
      <c r="F75" s="6"/>
    </row>
    <row r="76" spans="1:6" x14ac:dyDescent="0.2">
      <c r="A76" s="6" t="s">
        <v>67</v>
      </c>
      <c r="B76" s="6">
        <f>ROUND(B74*Computation!$B$25,0)</f>
        <v>2979</v>
      </c>
      <c r="C76" s="6">
        <f>ROUND(C74*Computation!$B$25,0)</f>
        <v>1777</v>
      </c>
      <c r="D76" s="6">
        <f>ROUND(D74*Computation!$B$25,0)</f>
        <v>1136</v>
      </c>
      <c r="F76" s="6"/>
    </row>
    <row r="77" spans="1:6" x14ac:dyDescent="0.2">
      <c r="A77" s="6" t="s">
        <v>68</v>
      </c>
      <c r="B77" s="6">
        <f>B74-B76</f>
        <v>1444</v>
      </c>
      <c r="C77" s="6">
        <f>C74-C76</f>
        <v>861</v>
      </c>
      <c r="D77" s="6">
        <f>D74-D76</f>
        <v>550</v>
      </c>
      <c r="F77" s="6"/>
    </row>
    <row r="78" spans="1:6" x14ac:dyDescent="0.2">
      <c r="A78" s="6" t="s">
        <v>69</v>
      </c>
      <c r="B78" s="6">
        <f>ROUND(B75*Computation!$B$25,0)</f>
        <v>1277</v>
      </c>
      <c r="C78" s="6">
        <f>ROUND(C75*Computation!$B$25,0)</f>
        <v>761</v>
      </c>
      <c r="D78" s="6">
        <f>ROUND(D75*Computation!$B$25,0)</f>
        <v>487</v>
      </c>
      <c r="F78" s="6"/>
    </row>
    <row r="79" spans="1:6" x14ac:dyDescent="0.2">
      <c r="A79" s="6" t="s">
        <v>70</v>
      </c>
      <c r="B79" s="6">
        <f>B75-B78</f>
        <v>619</v>
      </c>
      <c r="C79" s="6">
        <f>C75-C78</f>
        <v>369</v>
      </c>
      <c r="D79" s="6">
        <f>D75-D78</f>
        <v>236</v>
      </c>
      <c r="F79" s="6"/>
    </row>
    <row r="80" spans="1:6" x14ac:dyDescent="0.2">
      <c r="A80" s="6" t="s">
        <v>71</v>
      </c>
      <c r="B80" s="6">
        <f>SUM(B78:B79)</f>
        <v>1896</v>
      </c>
      <c r="C80" s="6">
        <f>SUM(C78:C79)</f>
        <v>1130</v>
      </c>
      <c r="D80" s="6">
        <f>SUM(D78:D79)</f>
        <v>723</v>
      </c>
      <c r="F80" s="6"/>
    </row>
    <row r="82" spans="1:5" x14ac:dyDescent="0.2">
      <c r="A82" s="7" t="s">
        <v>75</v>
      </c>
      <c r="B82" s="25">
        <f>Computation!$A$20</f>
        <v>45000</v>
      </c>
      <c r="C82" s="25">
        <f>Computation!$A$21</f>
        <v>65000</v>
      </c>
      <c r="D82" s="25">
        <f>Computation!$A$22</f>
        <v>85000</v>
      </c>
      <c r="E82" s="8" t="s">
        <v>63</v>
      </c>
    </row>
    <row r="83" spans="1:5" x14ac:dyDescent="0.2">
      <c r="A83" s="6" t="s">
        <v>64</v>
      </c>
      <c r="B83" s="6">
        <f>ROUND(E83*Computation!B20,0)+C83</f>
        <v>5726</v>
      </c>
      <c r="C83" s="6">
        <f>ROUND(E83*Computation!B21,0)+D83</f>
        <v>3415</v>
      </c>
      <c r="D83" s="6">
        <f>ROUND(E83*Computation!B22,0)</f>
        <v>2183</v>
      </c>
      <c r="E83" s="6">
        <f>ROUND(Computation!$E$7,0)</f>
        <v>9631</v>
      </c>
    </row>
    <row r="84" spans="1:5" x14ac:dyDescent="0.2">
      <c r="A84" s="6" t="s">
        <v>65</v>
      </c>
      <c r="B84" s="6">
        <f>ROUND(B83*'Static Data'!$B$5,0)</f>
        <v>4352</v>
      </c>
      <c r="C84" s="6">
        <f>ROUND(C83*'Static Data'!$B$5,0)</f>
        <v>2595</v>
      </c>
      <c r="D84" s="6">
        <f>ROUND(D83*'Static Data'!$B$5,0)</f>
        <v>1659</v>
      </c>
    </row>
    <row r="85" spans="1:5" x14ac:dyDescent="0.2">
      <c r="A85" s="6" t="s">
        <v>66</v>
      </c>
      <c r="B85" s="6">
        <f>B83-B84</f>
        <v>1374</v>
      </c>
      <c r="C85" s="6">
        <f>C83-C84</f>
        <v>820</v>
      </c>
      <c r="D85" s="6">
        <f>D83-D84</f>
        <v>524</v>
      </c>
    </row>
    <row r="86" spans="1:5" x14ac:dyDescent="0.2">
      <c r="A86" s="6" t="s">
        <v>67</v>
      </c>
      <c r="B86" s="6">
        <f>ROUND(B84*Computation!$B$25,0)</f>
        <v>2931</v>
      </c>
      <c r="C86" s="6">
        <f>ROUND(C84*Computation!$B$25,0)</f>
        <v>1748</v>
      </c>
      <c r="D86" s="6">
        <f>ROUND(D84*Computation!$B$25,0)</f>
        <v>1117</v>
      </c>
    </row>
    <row r="87" spans="1:5" x14ac:dyDescent="0.2">
      <c r="A87" s="6" t="s">
        <v>68</v>
      </c>
      <c r="B87" s="6">
        <f>B84-B86</f>
        <v>1421</v>
      </c>
      <c r="C87" s="6">
        <f>C84-C86</f>
        <v>847</v>
      </c>
      <c r="D87" s="6">
        <f>D84-D86</f>
        <v>542</v>
      </c>
    </row>
    <row r="88" spans="1:5" x14ac:dyDescent="0.2">
      <c r="A88" s="6" t="s">
        <v>69</v>
      </c>
      <c r="B88" s="6">
        <f>ROUND(B85*Computation!$B$25,0)</f>
        <v>925</v>
      </c>
      <c r="C88" s="6">
        <f>ROUND(C85*Computation!$B$25,0)</f>
        <v>552</v>
      </c>
      <c r="D88" s="6">
        <f>ROUND(D85*Computation!$B$25,0)</f>
        <v>353</v>
      </c>
    </row>
    <row r="89" spans="1:5" x14ac:dyDescent="0.2">
      <c r="A89" s="6" t="s">
        <v>70</v>
      </c>
      <c r="B89" s="6">
        <f>B85-B88</f>
        <v>449</v>
      </c>
      <c r="C89" s="6">
        <f>C85-C88</f>
        <v>268</v>
      </c>
      <c r="D89" s="6">
        <f>D85-D88</f>
        <v>171</v>
      </c>
    </row>
    <row r="90" spans="1:5" x14ac:dyDescent="0.2">
      <c r="A90" s="6" t="s">
        <v>71</v>
      </c>
      <c r="B90" s="6">
        <f>SUM(B88:B89)</f>
        <v>1374</v>
      </c>
      <c r="C90" s="6">
        <f>SUM(C88:C89)</f>
        <v>820</v>
      </c>
      <c r="D90" s="6">
        <f>SUM(D88:D89)</f>
        <v>524</v>
      </c>
    </row>
    <row r="92" spans="1:5" x14ac:dyDescent="0.2">
      <c r="A92" s="7" t="s">
        <v>76</v>
      </c>
      <c r="B92" s="25">
        <f>Computation!$A$20</f>
        <v>45000</v>
      </c>
      <c r="C92" s="25">
        <f>Computation!$A$21</f>
        <v>65000</v>
      </c>
      <c r="D92" s="25">
        <f>Computation!$A$22</f>
        <v>85000</v>
      </c>
      <c r="E92" s="8" t="s">
        <v>63</v>
      </c>
    </row>
    <row r="93" spans="1:5" x14ac:dyDescent="0.2">
      <c r="A93" s="6" t="s">
        <v>64</v>
      </c>
      <c r="B93" s="6">
        <f>ROUND(E93*Computation!B20,0)+C93</f>
        <v>7065</v>
      </c>
      <c r="C93" s="6">
        <f>ROUND(E93*Computation!B21,0)+D93</f>
        <v>4213</v>
      </c>
      <c r="D93" s="6">
        <f>ROUND(E93*Computation!B22,0)</f>
        <v>2693</v>
      </c>
      <c r="E93" s="6">
        <f>ROUND(Computation!$E$8,0)</f>
        <v>11884</v>
      </c>
    </row>
    <row r="94" spans="1:5" x14ac:dyDescent="0.2">
      <c r="A94" s="6" t="s">
        <v>65</v>
      </c>
      <c r="B94" s="6">
        <f>ROUND(B93*'Static Data'!$B$6,0)</f>
        <v>5581</v>
      </c>
      <c r="C94" s="6">
        <f>ROUND(C93*'Static Data'!$B$6,0)</f>
        <v>3328</v>
      </c>
      <c r="D94" s="6">
        <f>ROUND(D93*'Static Data'!$B$6,0)</f>
        <v>2127</v>
      </c>
    </row>
    <row r="95" spans="1:5" x14ac:dyDescent="0.2">
      <c r="A95" s="6" t="s">
        <v>66</v>
      </c>
      <c r="B95" s="6">
        <f>B93-B94</f>
        <v>1484</v>
      </c>
      <c r="C95" s="6">
        <f>C93-C94</f>
        <v>885</v>
      </c>
      <c r="D95" s="6">
        <f>D93-D94</f>
        <v>566</v>
      </c>
    </row>
    <row r="96" spans="1:5" x14ac:dyDescent="0.2">
      <c r="A96" s="6" t="s">
        <v>67</v>
      </c>
      <c r="B96" s="6">
        <f>ROUND(B94*Computation!$B$25,0)</f>
        <v>3759</v>
      </c>
      <c r="C96" s="6">
        <f>ROUND(C94*Computation!$B$25,0)</f>
        <v>2242</v>
      </c>
      <c r="D96" s="6">
        <f>ROUND(D94*Computation!$B$25,0)</f>
        <v>1433</v>
      </c>
    </row>
    <row r="97" spans="1:5" x14ac:dyDescent="0.2">
      <c r="A97" s="6" t="s">
        <v>68</v>
      </c>
      <c r="B97" s="6">
        <f>B94-B96</f>
        <v>1822</v>
      </c>
      <c r="C97" s="6">
        <f>C94-C96</f>
        <v>1086</v>
      </c>
      <c r="D97" s="6">
        <f>D94-D96</f>
        <v>694</v>
      </c>
    </row>
    <row r="98" spans="1:5" x14ac:dyDescent="0.2">
      <c r="A98" s="6" t="s">
        <v>69</v>
      </c>
      <c r="B98" s="6">
        <f>ROUND(B95*Computation!$B$25,0)</f>
        <v>1000</v>
      </c>
      <c r="C98" s="6">
        <f>ROUND(C95*Computation!$B$25,0)</f>
        <v>596</v>
      </c>
      <c r="D98" s="6">
        <f>ROUND(D95*Computation!$B$25,0)</f>
        <v>381</v>
      </c>
    </row>
    <row r="99" spans="1:5" x14ac:dyDescent="0.2">
      <c r="A99" s="6" t="s">
        <v>70</v>
      </c>
      <c r="B99" s="6">
        <f>B95-B98</f>
        <v>484</v>
      </c>
      <c r="C99" s="6">
        <f>C95-C98</f>
        <v>289</v>
      </c>
      <c r="D99" s="6">
        <f>D95-D98</f>
        <v>185</v>
      </c>
    </row>
    <row r="100" spans="1:5" x14ac:dyDescent="0.2">
      <c r="A100" s="6" t="s">
        <v>71</v>
      </c>
      <c r="B100" s="6">
        <f>SUM(B98:B99)</f>
        <v>1484</v>
      </c>
      <c r="C100" s="6">
        <f>SUM(C98:C99)</f>
        <v>885</v>
      </c>
      <c r="D100" s="6">
        <f>SUM(D98:D99)</f>
        <v>566</v>
      </c>
    </row>
    <row r="101" spans="1:5" x14ac:dyDescent="0.2">
      <c r="D101" s="1"/>
    </row>
    <row r="102" spans="1:5" s="7" customFormat="1" x14ac:dyDescent="0.2">
      <c r="A102" s="7" t="s">
        <v>77</v>
      </c>
      <c r="B102" s="7" t="s">
        <v>78</v>
      </c>
      <c r="C102" s="7" t="s">
        <v>79</v>
      </c>
      <c r="D102" s="7" t="s">
        <v>80</v>
      </c>
      <c r="E102" s="7" t="s">
        <v>81</v>
      </c>
    </row>
    <row r="103" spans="1:5" x14ac:dyDescent="0.2">
      <c r="A103" s="6" t="s">
        <v>17</v>
      </c>
      <c r="B103" s="6">
        <f>B50</f>
        <v>2574</v>
      </c>
      <c r="C103" s="12">
        <v>0</v>
      </c>
      <c r="D103" s="1">
        <f>Computation!E12</f>
        <v>5.8190282222868783E-4</v>
      </c>
      <c r="E103" s="6">
        <f t="shared" ref="E103:E108" si="1">ROUND(B103*(1+D103),0)</f>
        <v>2575</v>
      </c>
    </row>
    <row r="104" spans="1:5" x14ac:dyDescent="0.2">
      <c r="A104" s="6" t="s">
        <v>18</v>
      </c>
      <c r="B104" s="6">
        <f>B60</f>
        <v>4755</v>
      </c>
      <c r="C104" s="12">
        <v>0</v>
      </c>
      <c r="D104" s="1">
        <f>Computation!E13</f>
        <v>3.7747290229667246E-2</v>
      </c>
      <c r="E104" s="6">
        <f t="shared" si="1"/>
        <v>4934</v>
      </c>
    </row>
    <row r="105" spans="1:5" x14ac:dyDescent="0.2">
      <c r="A105" s="6" t="s">
        <v>3</v>
      </c>
      <c r="B105" s="6">
        <f>B70</f>
        <v>2396</v>
      </c>
      <c r="C105" s="12">
        <v>0</v>
      </c>
      <c r="D105" s="1">
        <f>Computation!E14</f>
        <v>3.7713008660024208E-2</v>
      </c>
      <c r="E105" s="6">
        <f t="shared" si="1"/>
        <v>2486</v>
      </c>
    </row>
    <row r="106" spans="1:5" x14ac:dyDescent="0.2">
      <c r="A106" s="6" t="s">
        <v>4</v>
      </c>
      <c r="B106" s="6">
        <f>B80</f>
        <v>1896</v>
      </c>
      <c r="C106" s="12">
        <v>0</v>
      </c>
      <c r="D106" s="1">
        <f>Computation!E15</f>
        <v>-2.0547287566010562E-2</v>
      </c>
      <c r="E106" s="6">
        <f t="shared" si="1"/>
        <v>1857</v>
      </c>
    </row>
    <row r="107" spans="1:5" x14ac:dyDescent="0.2">
      <c r="A107" s="6" t="s">
        <v>5</v>
      </c>
      <c r="B107" s="6">
        <f>B90</f>
        <v>1374</v>
      </c>
      <c r="C107" s="12">
        <v>0</v>
      </c>
      <c r="D107" s="1">
        <f>Computation!E16</f>
        <v>-2.0557380523471443E-2</v>
      </c>
      <c r="E107" s="6">
        <f t="shared" si="1"/>
        <v>1346</v>
      </c>
    </row>
    <row r="108" spans="1:5" x14ac:dyDescent="0.2">
      <c r="A108" s="6" t="s">
        <v>6</v>
      </c>
      <c r="B108" s="6">
        <f>B100</f>
        <v>1484</v>
      </c>
      <c r="C108" s="12">
        <v>0</v>
      </c>
      <c r="D108" s="1">
        <f>Computation!E17</f>
        <v>0.12508282411838328</v>
      </c>
      <c r="E108" s="6">
        <f t="shared" si="1"/>
        <v>1670</v>
      </c>
    </row>
    <row r="110" spans="1:5" x14ac:dyDescent="0.2">
      <c r="A110" s="6" t="s">
        <v>82</v>
      </c>
      <c r="B110" s="11">
        <v>2024</v>
      </c>
    </row>
    <row r="111" spans="1:5" x14ac:dyDescent="0.2">
      <c r="A111" s="6" t="s">
        <v>83</v>
      </c>
      <c r="B111" s="12">
        <v>0</v>
      </c>
    </row>
    <row r="112" spans="1:5" x14ac:dyDescent="0.2">
      <c r="A112" s="6" t="s">
        <v>84</v>
      </c>
      <c r="B112" s="1">
        <f>AVERAGE(D103:D108)</f>
        <v>2.6670059623470233E-2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11" defaultRowHeight="16" x14ac:dyDescent="0.2"/>
  <cols>
    <col min="1" max="1" width="20.5" style="6" customWidth="1"/>
  </cols>
  <sheetData>
    <row r="1" spans="1:2" x14ac:dyDescent="0.2">
      <c r="A1" s="6" t="s">
        <v>85</v>
      </c>
      <c r="B1" s="6" t="s">
        <v>86</v>
      </c>
    </row>
    <row r="2" spans="1:2" x14ac:dyDescent="0.2">
      <c r="A2" s="6" t="s">
        <v>87</v>
      </c>
      <c r="B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31</v>
      </c>
      <c r="B1" s="6">
        <v>54277</v>
      </c>
    </row>
    <row r="2" spans="1:2" x14ac:dyDescent="0.2">
      <c r="A2" s="6" t="s">
        <v>88</v>
      </c>
      <c r="B2" s="6">
        <v>20448</v>
      </c>
    </row>
    <row r="4" spans="1:2" x14ac:dyDescent="0.2">
      <c r="A4" s="6" t="s">
        <v>89</v>
      </c>
      <c r="B4" s="6"/>
    </row>
    <row r="5" spans="1:2" x14ac:dyDescent="0.2">
      <c r="A5" s="6" t="s">
        <v>90</v>
      </c>
      <c r="B5" s="6">
        <v>1.7340000000000001E-2</v>
      </c>
    </row>
    <row r="6" spans="1:2" x14ac:dyDescent="0.2">
      <c r="A6" s="6" t="s">
        <v>91</v>
      </c>
      <c r="B6" s="6">
        <v>2.102E-2</v>
      </c>
    </row>
    <row r="7" spans="1:2" x14ac:dyDescent="0.2">
      <c r="A7" s="6" t="s">
        <v>92</v>
      </c>
      <c r="B7" s="6">
        <v>3.1759999999999997E-2</v>
      </c>
    </row>
    <row r="8" spans="1:2" x14ac:dyDescent="0.2">
      <c r="A8" s="6" t="s">
        <v>93</v>
      </c>
      <c r="B8" s="6">
        <v>3.5249999999999997E-2</v>
      </c>
    </row>
    <row r="9" spans="1:2" x14ac:dyDescent="0.2">
      <c r="A9" s="6" t="s">
        <v>94</v>
      </c>
      <c r="B9" s="6">
        <v>2.2040000000000001E-2</v>
      </c>
    </row>
    <row r="10" spans="1:2" x14ac:dyDescent="0.2">
      <c r="A10" s="6" t="s">
        <v>95</v>
      </c>
      <c r="B10" s="6">
        <v>1.8259999999999998E-2</v>
      </c>
    </row>
    <row r="11" spans="1:2" x14ac:dyDescent="0.2">
      <c r="A11" s="6" t="s">
        <v>96</v>
      </c>
      <c r="B11" s="6">
        <v>3.0970000000000001E-2</v>
      </c>
    </row>
    <row r="12" spans="1:2" x14ac:dyDescent="0.2">
      <c r="A12" s="6" t="s">
        <v>97</v>
      </c>
      <c r="B12" s="6">
        <v>2.461E-2</v>
      </c>
    </row>
    <row r="13" spans="1:2" x14ac:dyDescent="0.2">
      <c r="A13" s="6" t="s">
        <v>98</v>
      </c>
      <c r="B13" s="6">
        <v>6.4850000000000005E-2</v>
      </c>
    </row>
    <row r="14" spans="1:2" x14ac:dyDescent="0.2">
      <c r="A14" s="6" t="s">
        <v>99</v>
      </c>
      <c r="B14" s="6">
        <v>6.5979999999999997E-2</v>
      </c>
    </row>
    <row r="15" spans="1:2" x14ac:dyDescent="0.2">
      <c r="A15" s="6" t="s">
        <v>100</v>
      </c>
      <c r="B15" s="6">
        <v>6.8280000000000007E-2</v>
      </c>
    </row>
    <row r="16" spans="1:2" x14ac:dyDescent="0.2">
      <c r="A16" s="6" t="s">
        <v>101</v>
      </c>
      <c r="B16" s="6">
        <v>6.0579999999999988E-2</v>
      </c>
    </row>
    <row r="17" spans="1:2" x14ac:dyDescent="0.2">
      <c r="A17" s="6" t="s">
        <v>102</v>
      </c>
      <c r="B17" s="6">
        <v>6.6070000000000004E-2</v>
      </c>
    </row>
    <row r="18" spans="1:2" x14ac:dyDescent="0.2">
      <c r="A18" s="6" t="s">
        <v>103</v>
      </c>
      <c r="B18" s="6">
        <v>7.5389999999999999E-2</v>
      </c>
    </row>
    <row r="19" spans="1:2" x14ac:dyDescent="0.2">
      <c r="A19" s="6" t="s">
        <v>104</v>
      </c>
      <c r="B19" s="6">
        <v>8.1159999999999996E-2</v>
      </c>
    </row>
    <row r="20" spans="1:2" x14ac:dyDescent="0.2">
      <c r="A20" s="6" t="s">
        <v>105</v>
      </c>
      <c r="B20" s="6">
        <v>4.1840000000000002E-2</v>
      </c>
    </row>
    <row r="21" spans="1:2" x14ac:dyDescent="0.2">
      <c r="A21" s="6" t="s">
        <v>106</v>
      </c>
      <c r="B21" s="6">
        <v>1.0240000000000001E-2</v>
      </c>
    </row>
    <row r="22" spans="1:2" x14ac:dyDescent="0.2">
      <c r="A22" s="6" t="s">
        <v>107</v>
      </c>
      <c r="B22" s="6">
        <v>1.3690000000000001E-2</v>
      </c>
    </row>
    <row r="23" spans="1:2" x14ac:dyDescent="0.2">
      <c r="A23" s="6" t="s">
        <v>108</v>
      </c>
      <c r="B23" s="6">
        <v>2.1350000000000001E-2</v>
      </c>
    </row>
    <row r="24" spans="1:2" x14ac:dyDescent="0.2">
      <c r="A24" s="6" t="s">
        <v>109</v>
      </c>
      <c r="B24" s="6">
        <v>3.3439999999999998E-2</v>
      </c>
    </row>
    <row r="25" spans="1:2" x14ac:dyDescent="0.2">
      <c r="A25" s="6" t="s">
        <v>110</v>
      </c>
      <c r="B25" s="6">
        <v>6.7159999999999997E-2</v>
      </c>
    </row>
    <row r="26" spans="1:2" x14ac:dyDescent="0.2">
      <c r="A26" s="6" t="s">
        <v>111</v>
      </c>
      <c r="B26" s="6">
        <v>6.1780000000000002E-2</v>
      </c>
    </row>
    <row r="27" spans="1:2" x14ac:dyDescent="0.2">
      <c r="A27" s="6" t="s">
        <v>112</v>
      </c>
      <c r="B27" s="6">
        <v>6.695000000000001E-2</v>
      </c>
    </row>
    <row r="29" spans="1:2" x14ac:dyDescent="0.2">
      <c r="A29" s="6" t="s">
        <v>113</v>
      </c>
      <c r="B29" s="6"/>
    </row>
    <row r="30" spans="1:2" x14ac:dyDescent="0.2">
      <c r="A30" s="6" t="s">
        <v>114</v>
      </c>
      <c r="B30" s="6">
        <v>0.4471831</v>
      </c>
    </row>
    <row r="31" spans="1:2" x14ac:dyDescent="0.2">
      <c r="A31" s="6" t="s">
        <v>115</v>
      </c>
      <c r="B31" s="6">
        <v>0.16177621</v>
      </c>
    </row>
    <row r="32" spans="1:2" x14ac:dyDescent="0.2">
      <c r="A32" s="6" t="s">
        <v>116</v>
      </c>
      <c r="B32" s="6">
        <v>6.2304380000000013E-2</v>
      </c>
    </row>
    <row r="33" spans="1:2" x14ac:dyDescent="0.2">
      <c r="A33" s="6" t="s">
        <v>117</v>
      </c>
      <c r="B33" s="6">
        <v>0.26247066000000002</v>
      </c>
    </row>
    <row r="34" spans="1:2" x14ac:dyDescent="0.2">
      <c r="A34" s="6" t="s">
        <v>29</v>
      </c>
      <c r="B34" s="6">
        <v>6.6265650000000009E-2</v>
      </c>
    </row>
    <row r="36" spans="1:2" x14ac:dyDescent="0.2">
      <c r="A36" s="6" t="s">
        <v>118</v>
      </c>
      <c r="B36" s="6"/>
    </row>
    <row r="37" spans="1:2" x14ac:dyDescent="0.2">
      <c r="A37" s="6" t="s">
        <v>119</v>
      </c>
      <c r="B37" s="6">
        <v>4.5289999999999997E-2</v>
      </c>
    </row>
    <row r="38" spans="1:2" x14ac:dyDescent="0.2">
      <c r="A38" s="6" t="s">
        <v>120</v>
      </c>
      <c r="B38" s="6">
        <v>5.6680000000000001E-2</v>
      </c>
    </row>
    <row r="39" spans="1:2" x14ac:dyDescent="0.2">
      <c r="A39" s="6" t="s">
        <v>121</v>
      </c>
      <c r="B39" s="6">
        <v>4.4310000000000002E-2</v>
      </c>
    </row>
    <row r="40" spans="1:2" x14ac:dyDescent="0.2">
      <c r="A40" s="6" t="s">
        <v>122</v>
      </c>
      <c r="B40" s="6">
        <v>8.974E-2</v>
      </c>
    </row>
    <row r="41" spans="1:2" x14ac:dyDescent="0.2">
      <c r="A41" s="6" t="s">
        <v>123</v>
      </c>
      <c r="B41" s="6">
        <v>0.12681000000000001</v>
      </c>
    </row>
    <row r="42" spans="1:2" x14ac:dyDescent="0.2">
      <c r="A42" s="6" t="s">
        <v>124</v>
      </c>
      <c r="B42" s="6">
        <v>0.11806</v>
      </c>
    </row>
    <row r="43" spans="1:2" x14ac:dyDescent="0.2">
      <c r="A43" s="6" t="s">
        <v>125</v>
      </c>
      <c r="B43" s="6">
        <v>8.0350000000000005E-2</v>
      </c>
    </row>
    <row r="44" spans="1:2" x14ac:dyDescent="0.2">
      <c r="A44" s="6" t="s">
        <v>126</v>
      </c>
      <c r="B44" s="6">
        <v>4.4749999999999998E-2</v>
      </c>
    </row>
    <row r="45" spans="1:2" x14ac:dyDescent="0.2">
      <c r="A45" s="6" t="s">
        <v>127</v>
      </c>
      <c r="B45" s="6">
        <v>5.076E-2</v>
      </c>
    </row>
    <row r="46" spans="1:2" x14ac:dyDescent="0.2">
      <c r="A46" s="6" t="s">
        <v>128</v>
      </c>
      <c r="B46" s="6">
        <v>4.7289999999999999E-2</v>
      </c>
    </row>
    <row r="47" spans="1:2" x14ac:dyDescent="0.2">
      <c r="A47" s="6" t="s">
        <v>129</v>
      </c>
      <c r="B47" s="6">
        <v>4.6359999999999998E-2</v>
      </c>
    </row>
    <row r="48" spans="1:2" x14ac:dyDescent="0.2">
      <c r="A48" s="6" t="s">
        <v>130</v>
      </c>
      <c r="B48" s="6">
        <v>4.7829999999999998E-2</v>
      </c>
    </row>
    <row r="49" spans="1:2" x14ac:dyDescent="0.2">
      <c r="A49" s="6" t="s">
        <v>131</v>
      </c>
      <c r="B49" s="6">
        <v>4.734E-2</v>
      </c>
    </row>
    <row r="50" spans="1:2" x14ac:dyDescent="0.2">
      <c r="A50" s="6" t="s">
        <v>132</v>
      </c>
      <c r="B50" s="6">
        <v>6.1959999999999987E-2</v>
      </c>
    </row>
    <row r="51" spans="1:2" x14ac:dyDescent="0.2">
      <c r="A51" s="6" t="s">
        <v>133</v>
      </c>
      <c r="B51" s="6">
        <v>4.9200000000000001E-2</v>
      </c>
    </row>
    <row r="52" spans="1:2" x14ac:dyDescent="0.2">
      <c r="A52" s="6" t="s">
        <v>134</v>
      </c>
      <c r="B52" s="6">
        <v>4.3280000000000013E-2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31</v>
      </c>
      <c r="B1" s="6">
        <v>4205</v>
      </c>
    </row>
    <row r="2" spans="1:2" x14ac:dyDescent="0.2">
      <c r="A2" s="6" t="s">
        <v>88</v>
      </c>
      <c r="B2" s="6">
        <v>1345</v>
      </c>
    </row>
    <row r="4" spans="1:2" x14ac:dyDescent="0.2">
      <c r="A4" s="6" t="s">
        <v>89</v>
      </c>
      <c r="B4" s="6"/>
    </row>
    <row r="5" spans="1:2" x14ac:dyDescent="0.2">
      <c r="A5" s="6" t="s">
        <v>90</v>
      </c>
      <c r="B5" s="6">
        <v>2.8500000000000001E-3</v>
      </c>
    </row>
    <row r="6" spans="1:2" x14ac:dyDescent="0.2">
      <c r="A6" s="6" t="s">
        <v>91</v>
      </c>
      <c r="B6" s="6">
        <v>1.6410000000000001E-2</v>
      </c>
    </row>
    <row r="7" spans="1:2" x14ac:dyDescent="0.2">
      <c r="A7" s="6" t="s">
        <v>92</v>
      </c>
      <c r="B7" s="6">
        <v>2.6199999999999999E-3</v>
      </c>
    </row>
    <row r="8" spans="1:2" x14ac:dyDescent="0.2">
      <c r="A8" s="6" t="s">
        <v>93</v>
      </c>
      <c r="B8" s="6">
        <v>2.164E-2</v>
      </c>
    </row>
    <row r="9" spans="1:2" x14ac:dyDescent="0.2">
      <c r="A9" s="6" t="s">
        <v>94</v>
      </c>
      <c r="B9" s="6">
        <v>1.8790000000000001E-2</v>
      </c>
    </row>
    <row r="10" spans="1:2" x14ac:dyDescent="0.2">
      <c r="A10" s="6" t="s">
        <v>95</v>
      </c>
      <c r="B10" s="6">
        <v>1.6879999999999999E-2</v>
      </c>
    </row>
    <row r="11" spans="1:2" x14ac:dyDescent="0.2">
      <c r="A11" s="6" t="s">
        <v>96</v>
      </c>
      <c r="B11" s="6">
        <v>3.2099999999999997E-2</v>
      </c>
    </row>
    <row r="12" spans="1:2" x14ac:dyDescent="0.2">
      <c r="A12" s="6" t="s">
        <v>97</v>
      </c>
      <c r="B12" s="6">
        <v>2.283E-2</v>
      </c>
    </row>
    <row r="13" spans="1:2" x14ac:dyDescent="0.2">
      <c r="A13" s="6" t="s">
        <v>98</v>
      </c>
      <c r="B13" s="6">
        <v>4.4470000000000003E-2</v>
      </c>
    </row>
    <row r="14" spans="1:2" x14ac:dyDescent="0.2">
      <c r="A14" s="6" t="s">
        <v>99</v>
      </c>
      <c r="B14" s="6">
        <v>8.0860000000000001E-2</v>
      </c>
    </row>
    <row r="15" spans="1:2" x14ac:dyDescent="0.2">
      <c r="A15" s="6" t="s">
        <v>100</v>
      </c>
      <c r="B15" s="6">
        <v>6.207E-2</v>
      </c>
    </row>
    <row r="16" spans="1:2" x14ac:dyDescent="0.2">
      <c r="A16" s="6" t="s">
        <v>101</v>
      </c>
      <c r="B16" s="6">
        <v>9.3219999999999997E-2</v>
      </c>
    </row>
    <row r="17" spans="1:2" x14ac:dyDescent="0.2">
      <c r="A17" s="6" t="s">
        <v>102</v>
      </c>
      <c r="B17" s="6">
        <v>8.585000000000001E-2</v>
      </c>
    </row>
    <row r="18" spans="1:2" x14ac:dyDescent="0.2">
      <c r="A18" s="6" t="s">
        <v>103</v>
      </c>
      <c r="B18" s="6">
        <v>7.5859999999999997E-2</v>
      </c>
    </row>
    <row r="19" spans="1:2" x14ac:dyDescent="0.2">
      <c r="A19" s="6" t="s">
        <v>104</v>
      </c>
      <c r="B19" s="6">
        <v>5.4699999999999999E-2</v>
      </c>
    </row>
    <row r="20" spans="1:2" x14ac:dyDescent="0.2">
      <c r="A20" s="6" t="s">
        <v>105</v>
      </c>
      <c r="B20" s="6">
        <v>2.521E-2</v>
      </c>
    </row>
    <row r="21" spans="1:2" x14ac:dyDescent="0.2">
      <c r="A21" s="6" t="s">
        <v>106</v>
      </c>
      <c r="B21" s="6">
        <v>2.1399999999999999E-2</v>
      </c>
    </row>
    <row r="22" spans="1:2" x14ac:dyDescent="0.2">
      <c r="A22" s="6" t="s">
        <v>107</v>
      </c>
      <c r="B22" s="6">
        <v>6.1799999999999997E-3</v>
      </c>
    </row>
    <row r="23" spans="1:2" x14ac:dyDescent="0.2">
      <c r="A23" s="6" t="s">
        <v>108</v>
      </c>
      <c r="B23" s="6">
        <v>1.736E-2</v>
      </c>
    </row>
    <row r="24" spans="1:2" x14ac:dyDescent="0.2">
      <c r="A24" s="6" t="s">
        <v>109</v>
      </c>
      <c r="B24" s="6">
        <v>4.5900000000000003E-2</v>
      </c>
    </row>
    <row r="25" spans="1:2" x14ac:dyDescent="0.2">
      <c r="A25" s="6" t="s">
        <v>110</v>
      </c>
      <c r="B25" s="6">
        <v>9.2030000000000001E-2</v>
      </c>
    </row>
    <row r="26" spans="1:2" x14ac:dyDescent="0.2">
      <c r="A26" s="6" t="s">
        <v>111</v>
      </c>
      <c r="B26" s="6">
        <v>8.1089999999999995E-2</v>
      </c>
    </row>
    <row r="27" spans="1:2" x14ac:dyDescent="0.2">
      <c r="A27" s="6" t="s">
        <v>112</v>
      </c>
      <c r="B27" s="6">
        <v>7.9669999999999991E-2</v>
      </c>
    </row>
    <row r="29" spans="1:2" x14ac:dyDescent="0.2">
      <c r="A29" s="6" t="s">
        <v>113</v>
      </c>
      <c r="B29" s="6"/>
    </row>
    <row r="30" spans="1:2" x14ac:dyDescent="0.2">
      <c r="A30" s="6" t="s">
        <v>114</v>
      </c>
      <c r="B30" s="6">
        <v>0.61710036999999995</v>
      </c>
    </row>
    <row r="31" spans="1:2" x14ac:dyDescent="0.2">
      <c r="A31" s="6" t="s">
        <v>115</v>
      </c>
      <c r="B31" s="6">
        <v>0.10185874</v>
      </c>
    </row>
    <row r="32" spans="1:2" x14ac:dyDescent="0.2">
      <c r="A32" s="6" t="s">
        <v>116</v>
      </c>
      <c r="B32" s="6">
        <v>1.561338E-2</v>
      </c>
    </row>
    <row r="33" spans="1:2" x14ac:dyDescent="0.2">
      <c r="A33" s="6" t="s">
        <v>117</v>
      </c>
      <c r="B33" s="6">
        <v>0.22156134</v>
      </c>
    </row>
    <row r="34" spans="1:2" x14ac:dyDescent="0.2">
      <c r="A34" s="6" t="s">
        <v>29</v>
      </c>
      <c r="B34" s="6">
        <v>4.3866170000000003E-2</v>
      </c>
    </row>
    <row r="36" spans="1:2" x14ac:dyDescent="0.2">
      <c r="A36" s="6" t="s">
        <v>118</v>
      </c>
      <c r="B36" s="6"/>
    </row>
    <row r="37" spans="1:2" x14ac:dyDescent="0.2">
      <c r="A37" s="6" t="s">
        <v>119</v>
      </c>
      <c r="B37" s="6">
        <v>5.2789999999999997E-2</v>
      </c>
    </row>
    <row r="38" spans="1:2" x14ac:dyDescent="0.2">
      <c r="A38" s="6" t="s">
        <v>120</v>
      </c>
      <c r="B38" s="6">
        <v>8.0299999999999996E-2</v>
      </c>
    </row>
    <row r="39" spans="1:2" x14ac:dyDescent="0.2">
      <c r="A39" s="6" t="s">
        <v>121</v>
      </c>
      <c r="B39" s="6">
        <v>6.4680000000000001E-2</v>
      </c>
    </row>
    <row r="40" spans="1:2" x14ac:dyDescent="0.2">
      <c r="A40" s="6" t="s">
        <v>122</v>
      </c>
      <c r="B40" s="6">
        <v>0.15093000000000001</v>
      </c>
    </row>
    <row r="41" spans="1:2" x14ac:dyDescent="0.2">
      <c r="A41" s="6" t="s">
        <v>123</v>
      </c>
      <c r="B41" s="6">
        <v>0.18364</v>
      </c>
    </row>
    <row r="42" spans="1:2" x14ac:dyDescent="0.2">
      <c r="A42" s="6" t="s">
        <v>124</v>
      </c>
      <c r="B42" s="6">
        <v>9.6649999999999986E-2</v>
      </c>
    </row>
    <row r="43" spans="1:2" x14ac:dyDescent="0.2">
      <c r="A43" s="6" t="s">
        <v>125</v>
      </c>
      <c r="B43" s="6">
        <v>3.6429999999999997E-2</v>
      </c>
    </row>
    <row r="44" spans="1:2" x14ac:dyDescent="0.2">
      <c r="A44" s="6" t="s">
        <v>126</v>
      </c>
      <c r="B44" s="6">
        <v>8.1799999999999998E-3</v>
      </c>
    </row>
    <row r="45" spans="1:2" x14ac:dyDescent="0.2">
      <c r="A45" s="6" t="s">
        <v>127</v>
      </c>
      <c r="B45" s="6">
        <v>7.6580000000000009E-2</v>
      </c>
    </row>
    <row r="46" spans="1:2" x14ac:dyDescent="0.2">
      <c r="A46" s="6" t="s">
        <v>128</v>
      </c>
      <c r="B46" s="6">
        <v>0</v>
      </c>
    </row>
    <row r="47" spans="1:2" x14ac:dyDescent="0.2">
      <c r="A47" s="6" t="s">
        <v>129</v>
      </c>
      <c r="B47" s="6">
        <v>5.5019999999999999E-2</v>
      </c>
    </row>
    <row r="48" spans="1:2" x14ac:dyDescent="0.2">
      <c r="A48" s="6" t="s">
        <v>130</v>
      </c>
      <c r="B48" s="6">
        <v>1.636E-2</v>
      </c>
    </row>
    <row r="49" spans="1:2" x14ac:dyDescent="0.2">
      <c r="A49" s="6" t="s">
        <v>131</v>
      </c>
      <c r="B49" s="6">
        <v>2.1559999999999999E-2</v>
      </c>
    </row>
    <row r="50" spans="1:2" x14ac:dyDescent="0.2">
      <c r="A50" s="6" t="s">
        <v>132</v>
      </c>
      <c r="B50" s="6">
        <v>7.43E-3</v>
      </c>
    </row>
    <row r="51" spans="1:2" x14ac:dyDescent="0.2">
      <c r="A51" s="6" t="s">
        <v>133</v>
      </c>
      <c r="B51" s="6">
        <v>4.6100000000000002E-2</v>
      </c>
    </row>
    <row r="52" spans="1:2" x14ac:dyDescent="0.2">
      <c r="A52" s="6" t="s">
        <v>134</v>
      </c>
      <c r="B52" s="6">
        <v>0.10335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2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31</v>
      </c>
      <c r="B1" s="6">
        <v>20382</v>
      </c>
    </row>
    <row r="2" spans="1:2" x14ac:dyDescent="0.2">
      <c r="A2" s="6" t="s">
        <v>88</v>
      </c>
      <c r="B2" s="6">
        <v>7235</v>
      </c>
    </row>
    <row r="4" spans="1:2" x14ac:dyDescent="0.2">
      <c r="A4" s="6" t="s">
        <v>89</v>
      </c>
      <c r="B4" s="6"/>
    </row>
    <row r="5" spans="1:2" x14ac:dyDescent="0.2">
      <c r="A5" s="6" t="s">
        <v>90</v>
      </c>
      <c r="B5" s="6">
        <v>1.8200000000000001E-2</v>
      </c>
    </row>
    <row r="6" spans="1:2" x14ac:dyDescent="0.2">
      <c r="A6" s="6" t="s">
        <v>91</v>
      </c>
      <c r="B6" s="6">
        <v>2.0310000000000002E-2</v>
      </c>
    </row>
    <row r="7" spans="1:2" x14ac:dyDescent="0.2">
      <c r="A7" s="6" t="s">
        <v>92</v>
      </c>
      <c r="B7" s="6">
        <v>1.7909999999999999E-2</v>
      </c>
    </row>
    <row r="8" spans="1:2" x14ac:dyDescent="0.2">
      <c r="A8" s="6" t="s">
        <v>93</v>
      </c>
      <c r="B8" s="6">
        <v>2.5409999999999999E-2</v>
      </c>
    </row>
    <row r="9" spans="1:2" x14ac:dyDescent="0.2">
      <c r="A9" s="6" t="s">
        <v>94</v>
      </c>
      <c r="B9" s="6">
        <v>2.3210000000000001E-2</v>
      </c>
    </row>
    <row r="10" spans="1:2" x14ac:dyDescent="0.2">
      <c r="A10" s="6" t="s">
        <v>95</v>
      </c>
      <c r="B10" s="6">
        <v>2.3699999999999999E-2</v>
      </c>
    </row>
    <row r="11" spans="1:2" x14ac:dyDescent="0.2">
      <c r="A11" s="6" t="s">
        <v>96</v>
      </c>
      <c r="B11" s="6">
        <v>3.4590000000000003E-2</v>
      </c>
    </row>
    <row r="12" spans="1:2" x14ac:dyDescent="0.2">
      <c r="A12" s="6" t="s">
        <v>97</v>
      </c>
      <c r="B12" s="6">
        <v>3.0120000000000001E-2</v>
      </c>
    </row>
    <row r="13" spans="1:2" x14ac:dyDescent="0.2">
      <c r="A13" s="6" t="s">
        <v>98</v>
      </c>
      <c r="B13" s="6">
        <v>7.0260000000000003E-2</v>
      </c>
    </row>
    <row r="14" spans="1:2" x14ac:dyDescent="0.2">
      <c r="A14" s="6" t="s">
        <v>99</v>
      </c>
      <c r="B14" s="6">
        <v>8.2870000000000013E-2</v>
      </c>
    </row>
    <row r="15" spans="1:2" x14ac:dyDescent="0.2">
      <c r="A15" s="6" t="s">
        <v>100</v>
      </c>
      <c r="B15" s="6">
        <v>5.5590000000000001E-2</v>
      </c>
    </row>
    <row r="16" spans="1:2" x14ac:dyDescent="0.2">
      <c r="A16" s="6" t="s">
        <v>101</v>
      </c>
      <c r="B16" s="6">
        <v>5.2639999999999999E-2</v>
      </c>
    </row>
    <row r="17" spans="1:2" x14ac:dyDescent="0.2">
      <c r="A17" s="6" t="s">
        <v>102</v>
      </c>
      <c r="B17" s="6">
        <v>6.4710000000000004E-2</v>
      </c>
    </row>
    <row r="18" spans="1:2" x14ac:dyDescent="0.2">
      <c r="A18" s="6" t="s">
        <v>103</v>
      </c>
      <c r="B18" s="6">
        <v>8.3409999999999998E-2</v>
      </c>
    </row>
    <row r="19" spans="1:2" x14ac:dyDescent="0.2">
      <c r="A19" s="6" t="s">
        <v>104</v>
      </c>
      <c r="B19" s="6">
        <v>7.6589999999999991E-2</v>
      </c>
    </row>
    <row r="20" spans="1:2" x14ac:dyDescent="0.2">
      <c r="A20" s="6" t="s">
        <v>105</v>
      </c>
      <c r="B20" s="6">
        <v>4.9160000000000002E-2</v>
      </c>
    </row>
    <row r="21" spans="1:2" x14ac:dyDescent="0.2">
      <c r="A21" s="6" t="s">
        <v>106</v>
      </c>
      <c r="B21" s="6">
        <v>1.32E-2</v>
      </c>
    </row>
    <row r="22" spans="1:2" x14ac:dyDescent="0.2">
      <c r="A22" s="6" t="s">
        <v>107</v>
      </c>
      <c r="B22" s="6">
        <v>7.8000000000000014E-3</v>
      </c>
    </row>
    <row r="23" spans="1:2" x14ac:dyDescent="0.2">
      <c r="A23" s="6" t="s">
        <v>108</v>
      </c>
      <c r="B23" s="6">
        <v>2.4289999999999999E-2</v>
      </c>
    </row>
    <row r="24" spans="1:2" x14ac:dyDescent="0.2">
      <c r="A24" s="6" t="s">
        <v>109</v>
      </c>
      <c r="B24" s="6">
        <v>4.9009999999999998E-2</v>
      </c>
    </row>
    <row r="25" spans="1:2" x14ac:dyDescent="0.2">
      <c r="A25" s="6" t="s">
        <v>110</v>
      </c>
      <c r="B25" s="6">
        <v>6.2409999999999993E-2</v>
      </c>
    </row>
    <row r="26" spans="1:2" x14ac:dyDescent="0.2">
      <c r="A26" s="6" t="s">
        <v>111</v>
      </c>
      <c r="B26" s="6">
        <v>4.8329999999999998E-2</v>
      </c>
    </row>
    <row r="27" spans="1:2" x14ac:dyDescent="0.2">
      <c r="A27" s="6" t="s">
        <v>112</v>
      </c>
      <c r="B27" s="6">
        <v>6.6280000000000006E-2</v>
      </c>
    </row>
    <row r="29" spans="1:2" x14ac:dyDescent="0.2">
      <c r="A29" s="6" t="s">
        <v>113</v>
      </c>
      <c r="B29" s="6"/>
    </row>
    <row r="30" spans="1:2" x14ac:dyDescent="0.2">
      <c r="A30" s="6" t="s">
        <v>114</v>
      </c>
      <c r="B30" s="6">
        <v>0.43731859000000001</v>
      </c>
    </row>
    <row r="31" spans="1:2" x14ac:dyDescent="0.2">
      <c r="A31" s="6" t="s">
        <v>115</v>
      </c>
      <c r="B31" s="6">
        <v>0.17498272000000001</v>
      </c>
    </row>
    <row r="32" spans="1:2" x14ac:dyDescent="0.2">
      <c r="A32" s="6" t="s">
        <v>116</v>
      </c>
      <c r="B32" s="6">
        <v>5.473393E-2</v>
      </c>
    </row>
    <row r="33" spans="1:2" x14ac:dyDescent="0.2">
      <c r="A33" s="6" t="s">
        <v>117</v>
      </c>
      <c r="B33" s="6">
        <v>0.24091223</v>
      </c>
    </row>
    <row r="34" spans="1:2" x14ac:dyDescent="0.2">
      <c r="A34" s="6" t="s">
        <v>29</v>
      </c>
      <c r="B34" s="6">
        <v>9.2052519999999999E-2</v>
      </c>
    </row>
    <row r="36" spans="1:2" x14ac:dyDescent="0.2">
      <c r="A36" s="6" t="s">
        <v>118</v>
      </c>
      <c r="B36" s="6"/>
    </row>
    <row r="37" spans="1:2" x14ac:dyDescent="0.2">
      <c r="A37" s="6" t="s">
        <v>119</v>
      </c>
      <c r="B37" s="6">
        <v>1.8239999999999999E-2</v>
      </c>
    </row>
    <row r="38" spans="1:2" x14ac:dyDescent="0.2">
      <c r="A38" s="6" t="s">
        <v>120</v>
      </c>
      <c r="B38" s="6">
        <v>4.6029999999999988E-2</v>
      </c>
    </row>
    <row r="39" spans="1:2" x14ac:dyDescent="0.2">
      <c r="A39" s="6" t="s">
        <v>121</v>
      </c>
      <c r="B39" s="6">
        <v>4.9070000000000003E-2</v>
      </c>
    </row>
    <row r="40" spans="1:2" x14ac:dyDescent="0.2">
      <c r="A40" s="6" t="s">
        <v>122</v>
      </c>
      <c r="B40" s="6">
        <v>6.3170000000000004E-2</v>
      </c>
    </row>
    <row r="41" spans="1:2" x14ac:dyDescent="0.2">
      <c r="A41" s="6" t="s">
        <v>123</v>
      </c>
      <c r="B41" s="6">
        <v>0.11928</v>
      </c>
    </row>
    <row r="42" spans="1:2" x14ac:dyDescent="0.2">
      <c r="A42" s="6" t="s">
        <v>124</v>
      </c>
      <c r="B42" s="6">
        <v>0.10947</v>
      </c>
    </row>
    <row r="43" spans="1:2" x14ac:dyDescent="0.2">
      <c r="A43" s="6" t="s">
        <v>125</v>
      </c>
      <c r="B43" s="6">
        <v>8.4730000000000014E-2</v>
      </c>
    </row>
    <row r="44" spans="1:2" x14ac:dyDescent="0.2">
      <c r="A44" s="6" t="s">
        <v>126</v>
      </c>
      <c r="B44" s="6">
        <v>5.7770000000000002E-2</v>
      </c>
    </row>
    <row r="45" spans="1:2" x14ac:dyDescent="0.2">
      <c r="A45" s="6" t="s">
        <v>127</v>
      </c>
      <c r="B45" s="6">
        <v>5.7079999999999999E-2</v>
      </c>
    </row>
    <row r="46" spans="1:2" x14ac:dyDescent="0.2">
      <c r="A46" s="6" t="s">
        <v>128</v>
      </c>
      <c r="B46" s="6">
        <v>8.0169999999999991E-2</v>
      </c>
    </row>
    <row r="47" spans="1:2" x14ac:dyDescent="0.2">
      <c r="A47" s="6" t="s">
        <v>129</v>
      </c>
      <c r="B47" s="6">
        <v>7.4359999999999996E-2</v>
      </c>
    </row>
    <row r="48" spans="1:2" x14ac:dyDescent="0.2">
      <c r="A48" s="6" t="s">
        <v>130</v>
      </c>
      <c r="B48" s="6">
        <v>5.5559999999999998E-2</v>
      </c>
    </row>
    <row r="49" spans="1:2" x14ac:dyDescent="0.2">
      <c r="A49" s="6" t="s">
        <v>131</v>
      </c>
      <c r="B49" s="6">
        <v>6.8690000000000001E-2</v>
      </c>
    </row>
    <row r="50" spans="1:2" x14ac:dyDescent="0.2">
      <c r="A50" s="6" t="s">
        <v>132</v>
      </c>
      <c r="B50" s="6">
        <v>3.5799999999999998E-2</v>
      </c>
    </row>
    <row r="51" spans="1:2" x14ac:dyDescent="0.2">
      <c r="A51" s="6" t="s">
        <v>133</v>
      </c>
      <c r="B51" s="6">
        <v>2.6950000000000002E-2</v>
      </c>
    </row>
    <row r="52" spans="1:2" x14ac:dyDescent="0.2">
      <c r="A52" s="6" t="s">
        <v>134</v>
      </c>
      <c r="B52" s="6">
        <v>5.3629999999999997E-2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Static Data</vt:lpstr>
      <vt:lpstr>Computation</vt:lpstr>
      <vt:lpstr>Output</vt:lpstr>
      <vt:lpstr>VERSION</vt:lpstr>
      <vt:lpstr>Zip Data 95670</vt:lpstr>
      <vt:lpstr>Zip Data 95655</vt:lpstr>
      <vt:lpstr>Zip Data 95827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2019-03-04T19:51:48Z</dcterms:created>
  <dcterms:modified xsi:type="dcterms:W3CDTF">2019-04-11T19:53:25Z</dcterms:modified>
  <cp:category/>
  <cp:contentStatus/>
</cp:coreProperties>
</file>